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24240" windowHeight="12375"/>
  </bookViews>
  <sheets>
    <sheet name="ABC Analysi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T7" i="1" s="1"/>
  <c r="L7" i="1"/>
  <c r="U9" i="1"/>
  <c r="K7" i="1"/>
  <c r="J7" i="1"/>
  <c r="I7" i="1"/>
  <c r="H7" i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S7" i="1" l="1"/>
  <c r="R7" i="1"/>
  <c r="S9" i="1"/>
  <c r="R9" i="1"/>
  <c r="S8" i="1"/>
  <c r="R8" i="1"/>
  <c r="G7" i="1"/>
  <c r="G10" i="1"/>
  <c r="G74" i="1"/>
  <c r="G66" i="1"/>
  <c r="G58" i="1"/>
  <c r="G50" i="1"/>
  <c r="G42" i="1"/>
  <c r="G34" i="1"/>
  <c r="G26" i="1"/>
  <c r="G18" i="1"/>
  <c r="G78" i="1"/>
  <c r="G70" i="1"/>
  <c r="G62" i="1"/>
  <c r="G54" i="1"/>
  <c r="G46" i="1"/>
  <c r="G38" i="1"/>
  <c r="G30" i="1"/>
  <c r="G22" i="1"/>
  <c r="G14" i="1"/>
  <c r="G81" i="1"/>
  <c r="G73" i="1"/>
  <c r="G65" i="1"/>
  <c r="G57" i="1"/>
  <c r="G49" i="1"/>
  <c r="G41" i="1"/>
  <c r="G33" i="1"/>
  <c r="G25" i="1"/>
  <c r="G17" i="1"/>
  <c r="G13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8" i="1"/>
  <c r="G24" i="1"/>
  <c r="G20" i="1"/>
  <c r="G16" i="1"/>
  <c r="G12" i="1"/>
  <c r="G8" i="1"/>
  <c r="G77" i="1"/>
  <c r="G69" i="1"/>
  <c r="G61" i="1"/>
  <c r="G53" i="1"/>
  <c r="G45" i="1"/>
  <c r="G37" i="1"/>
  <c r="G29" i="1"/>
  <c r="G21" i="1"/>
  <c r="G9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H8" i="1" l="1"/>
  <c r="H11" i="1"/>
  <c r="H16" i="1"/>
  <c r="H9" i="1"/>
  <c r="H14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45" i="1"/>
  <c r="H47" i="1"/>
  <c r="H49" i="1"/>
  <c r="H51" i="1"/>
  <c r="H53" i="1"/>
  <c r="H55" i="1"/>
  <c r="H57" i="1"/>
  <c r="H59" i="1"/>
  <c r="H61" i="1"/>
  <c r="H63" i="1"/>
  <c r="H65" i="1"/>
  <c r="H67" i="1"/>
  <c r="H69" i="1"/>
  <c r="H71" i="1"/>
  <c r="H73" i="1"/>
  <c r="H75" i="1"/>
  <c r="H77" i="1"/>
  <c r="H79" i="1"/>
  <c r="H81" i="1"/>
  <c r="H12" i="1"/>
  <c r="H15" i="1"/>
  <c r="H10" i="1"/>
  <c r="H20" i="1"/>
  <c r="H28" i="1"/>
  <c r="H13" i="1"/>
  <c r="H22" i="1"/>
  <c r="H30" i="1"/>
  <c r="H36" i="1"/>
  <c r="H40" i="1"/>
  <c r="H44" i="1"/>
  <c r="H48" i="1"/>
  <c r="H52" i="1"/>
  <c r="H56" i="1"/>
  <c r="H60" i="1"/>
  <c r="H64" i="1"/>
  <c r="H68" i="1"/>
  <c r="H72" i="1"/>
  <c r="H76" i="1"/>
  <c r="H80" i="1"/>
  <c r="H24" i="1"/>
  <c r="H32" i="1"/>
  <c r="H18" i="1"/>
  <c r="H26" i="1"/>
  <c r="H34" i="1"/>
  <c r="H38" i="1"/>
  <c r="H42" i="1"/>
  <c r="H46" i="1"/>
  <c r="H50" i="1"/>
  <c r="H54" i="1"/>
  <c r="H58" i="1"/>
  <c r="H62" i="1"/>
  <c r="H66" i="1"/>
  <c r="H70" i="1"/>
  <c r="H74" i="1"/>
  <c r="H78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10" i="1"/>
  <c r="J15" i="1"/>
  <c r="J20" i="1"/>
  <c r="J26" i="1"/>
  <c r="J31" i="1"/>
  <c r="J36" i="1"/>
  <c r="J42" i="1"/>
  <c r="J47" i="1"/>
  <c r="J52" i="1"/>
  <c r="J58" i="1"/>
  <c r="J63" i="1"/>
  <c r="J68" i="1"/>
  <c r="J74" i="1"/>
  <c r="J79" i="1"/>
  <c r="J11" i="1"/>
  <c r="J18" i="1"/>
  <c r="J24" i="1"/>
  <c r="J32" i="1"/>
  <c r="J39" i="1"/>
  <c r="J46" i="1"/>
  <c r="J54" i="1"/>
  <c r="J60" i="1"/>
  <c r="J67" i="1"/>
  <c r="J75" i="1"/>
  <c r="J12" i="1"/>
  <c r="J22" i="1"/>
  <c r="J30" i="1"/>
  <c r="J40" i="1"/>
  <c r="J50" i="1"/>
  <c r="J59" i="1"/>
  <c r="J70" i="1"/>
  <c r="J78" i="1"/>
  <c r="J14" i="1"/>
  <c r="J27" i="1"/>
  <c r="J38" i="1"/>
  <c r="J51" i="1"/>
  <c r="J64" i="1"/>
  <c r="J76" i="1"/>
  <c r="J16" i="1"/>
  <c r="J28" i="1"/>
  <c r="J43" i="1"/>
  <c r="J55" i="1"/>
  <c r="J66" i="1"/>
  <c r="J80" i="1"/>
  <c r="J23" i="1"/>
  <c r="J48" i="1"/>
  <c r="J72" i="1"/>
  <c r="J34" i="1"/>
  <c r="J56" i="1"/>
  <c r="J8" i="1"/>
  <c r="J35" i="1"/>
  <c r="J62" i="1"/>
  <c r="J19" i="1"/>
  <c r="J44" i="1"/>
  <c r="J71" i="1"/>
  <c r="I66" i="1" l="1"/>
  <c r="I34" i="1"/>
  <c r="L34" i="1" s="1"/>
  <c r="I68" i="1"/>
  <c r="I36" i="1"/>
  <c r="L36" i="1" s="1"/>
  <c r="I28" i="1"/>
  <c r="L28" i="1" s="1"/>
  <c r="I12" i="1"/>
  <c r="L12" i="1" s="1"/>
  <c r="I77" i="1"/>
  <c r="I69" i="1"/>
  <c r="L69" i="1" s="1"/>
  <c r="I61" i="1"/>
  <c r="L61" i="1" s="1"/>
  <c r="I53" i="1"/>
  <c r="L53" i="1" s="1"/>
  <c r="I45" i="1"/>
  <c r="L45" i="1" s="1"/>
  <c r="I37" i="1"/>
  <c r="I29" i="1"/>
  <c r="I21" i="1"/>
  <c r="L21" i="1" s="1"/>
  <c r="I9" i="1"/>
  <c r="I78" i="1"/>
  <c r="L78" i="1" s="1"/>
  <c r="I62" i="1"/>
  <c r="L62" i="1" s="1"/>
  <c r="I46" i="1"/>
  <c r="I26" i="1"/>
  <c r="L26" i="1" s="1"/>
  <c r="I80" i="1"/>
  <c r="L80" i="1" s="1"/>
  <c r="I64" i="1"/>
  <c r="L64" i="1" s="1"/>
  <c r="I48" i="1"/>
  <c r="L48" i="1" s="1"/>
  <c r="I30" i="1"/>
  <c r="L30" i="1" s="1"/>
  <c r="I20" i="1"/>
  <c r="L20" i="1" s="1"/>
  <c r="I75" i="1"/>
  <c r="I67" i="1"/>
  <c r="I59" i="1"/>
  <c r="L59" i="1" s="1"/>
  <c r="I51" i="1"/>
  <c r="L51" i="1" s="1"/>
  <c r="I43" i="1"/>
  <c r="L43" i="1" s="1"/>
  <c r="I35" i="1"/>
  <c r="I27" i="1"/>
  <c r="L27" i="1" s="1"/>
  <c r="I19" i="1"/>
  <c r="L19" i="1" s="1"/>
  <c r="I16" i="1"/>
  <c r="L16" i="1" s="1"/>
  <c r="I50" i="1"/>
  <c r="L50" i="1" s="1"/>
  <c r="I24" i="1"/>
  <c r="L24" i="1" s="1"/>
  <c r="I52" i="1"/>
  <c r="I74" i="1"/>
  <c r="L74" i="1" s="1"/>
  <c r="I58" i="1"/>
  <c r="I42" i="1"/>
  <c r="L42" i="1" s="1"/>
  <c r="I18" i="1"/>
  <c r="L18" i="1" s="1"/>
  <c r="I76" i="1"/>
  <c r="L76" i="1" s="1"/>
  <c r="I60" i="1"/>
  <c r="I44" i="1"/>
  <c r="L44" i="1" s="1"/>
  <c r="I22" i="1"/>
  <c r="L22" i="1" s="1"/>
  <c r="I10" i="1"/>
  <c r="L10" i="1" s="1"/>
  <c r="I81" i="1"/>
  <c r="I73" i="1"/>
  <c r="L73" i="1" s="1"/>
  <c r="I65" i="1"/>
  <c r="L65" i="1" s="1"/>
  <c r="I57" i="1"/>
  <c r="L57" i="1" s="1"/>
  <c r="I49" i="1"/>
  <c r="I41" i="1"/>
  <c r="I33" i="1"/>
  <c r="I25" i="1"/>
  <c r="I17" i="1"/>
  <c r="I11" i="1"/>
  <c r="I70" i="1"/>
  <c r="L70" i="1" s="1"/>
  <c r="I54" i="1"/>
  <c r="L54" i="1" s="1"/>
  <c r="I38" i="1"/>
  <c r="L38" i="1" s="1"/>
  <c r="I32" i="1"/>
  <c r="I72" i="1"/>
  <c r="I56" i="1"/>
  <c r="L56" i="1" s="1"/>
  <c r="I40" i="1"/>
  <c r="I13" i="1"/>
  <c r="L13" i="1" s="1"/>
  <c r="I15" i="1"/>
  <c r="I8" i="1"/>
  <c r="L8" i="1" s="1"/>
  <c r="I79" i="1"/>
  <c r="I71" i="1"/>
  <c r="L71" i="1" s="1"/>
  <c r="I63" i="1"/>
  <c r="L63" i="1" s="1"/>
  <c r="I55" i="1"/>
  <c r="L55" i="1" s="1"/>
  <c r="I47" i="1"/>
  <c r="I39" i="1"/>
  <c r="I31" i="1"/>
  <c r="L31" i="1" s="1"/>
  <c r="I23" i="1"/>
  <c r="L23" i="1" s="1"/>
  <c r="I14" i="1"/>
  <c r="L33" i="1"/>
  <c r="L49" i="1"/>
  <c r="L81" i="1"/>
  <c r="L25" i="1"/>
  <c r="L46" i="1"/>
  <c r="L17" i="1"/>
  <c r="L14" i="1"/>
  <c r="L68" i="1"/>
  <c r="L41" i="1"/>
  <c r="L60" i="1"/>
  <c r="L32" i="1"/>
  <c r="L37" i="1"/>
  <c r="L9" i="1"/>
  <c r="L40" i="1"/>
  <c r="L67" i="1"/>
  <c r="L35" i="1"/>
  <c r="L58" i="1"/>
  <c r="L77" i="1"/>
  <c r="L79" i="1"/>
  <c r="L47" i="1"/>
  <c r="L15" i="1"/>
  <c r="L52" i="1"/>
  <c r="L72" i="1"/>
  <c r="L29" i="1"/>
  <c r="L75" i="1"/>
  <c r="L11" i="1"/>
  <c r="L66" i="1"/>
  <c r="L39" i="1"/>
  <c r="K8" i="1"/>
  <c r="Q8" i="1"/>
  <c r="Q9" i="1"/>
  <c r="K71" i="1"/>
  <c r="K44" i="1"/>
  <c r="K62" i="1"/>
  <c r="K19" i="1"/>
  <c r="K35" i="1"/>
  <c r="K34" i="1"/>
  <c r="K48" i="1"/>
  <c r="K55" i="1"/>
  <c r="K23" i="1"/>
  <c r="K43" i="1"/>
  <c r="K80" i="1"/>
  <c r="K28" i="1"/>
  <c r="K56" i="1"/>
  <c r="K72" i="1"/>
  <c r="K66" i="1"/>
  <c r="K16" i="1"/>
  <c r="K76" i="1"/>
  <c r="K27" i="1"/>
  <c r="K64" i="1"/>
  <c r="K14" i="1"/>
  <c r="K51" i="1"/>
  <c r="K38" i="1"/>
  <c r="K78" i="1"/>
  <c r="K40" i="1"/>
  <c r="K67" i="1"/>
  <c r="K39" i="1"/>
  <c r="K11" i="1"/>
  <c r="K63" i="1"/>
  <c r="K42" i="1"/>
  <c r="K20" i="1"/>
  <c r="K69" i="1"/>
  <c r="K53" i="1"/>
  <c r="K37" i="1"/>
  <c r="K21" i="1"/>
  <c r="K70" i="1"/>
  <c r="K30" i="1"/>
  <c r="K60" i="1"/>
  <c r="K32" i="1"/>
  <c r="K79" i="1"/>
  <c r="K58" i="1"/>
  <c r="K36" i="1"/>
  <c r="K15" i="1"/>
  <c r="K81" i="1"/>
  <c r="K65" i="1"/>
  <c r="K49" i="1"/>
  <c r="K33" i="1"/>
  <c r="K17" i="1"/>
  <c r="K59" i="1"/>
  <c r="K22" i="1"/>
  <c r="K54" i="1"/>
  <c r="K24" i="1"/>
  <c r="K74" i="1"/>
  <c r="K52" i="1"/>
  <c r="K31" i="1"/>
  <c r="K10" i="1"/>
  <c r="K77" i="1"/>
  <c r="K61" i="1"/>
  <c r="K45" i="1"/>
  <c r="K29" i="1"/>
  <c r="K13" i="1"/>
  <c r="K50" i="1"/>
  <c r="K12" i="1"/>
  <c r="K75" i="1"/>
  <c r="K46" i="1"/>
  <c r="K18" i="1"/>
  <c r="K68" i="1"/>
  <c r="K47" i="1"/>
  <c r="K26" i="1"/>
  <c r="K73" i="1"/>
  <c r="K57" i="1"/>
  <c r="K41" i="1"/>
  <c r="K25" i="1"/>
  <c r="K9" i="1"/>
  <c r="T8" i="1" l="1"/>
  <c r="U7" i="1" s="1"/>
  <c r="T9" i="1"/>
  <c r="U8" i="1" s="1"/>
</calcChain>
</file>

<file path=xl/sharedStrings.xml><?xml version="1.0" encoding="utf-8"?>
<sst xmlns="http://schemas.openxmlformats.org/spreadsheetml/2006/main" count="101" uniqueCount="89">
  <si>
    <t>PT0924-wept</t>
  </si>
  <si>
    <t>PT3936-w210htlvtl</t>
  </si>
  <si>
    <t>PT1947-w201wtbaecfrsrt</t>
  </si>
  <si>
    <t>PT7930-wvc</t>
  </si>
  <si>
    <t>PT9202-w201ifuat</t>
  </si>
  <si>
    <t>PT5235-wrlpp</t>
  </si>
  <si>
    <t>PT7590-w201dt</t>
  </si>
  <si>
    <t>PT8862-w200tefh</t>
  </si>
  <si>
    <t>PT4406-w210ddvt</t>
  </si>
  <si>
    <t>PT2192-w201det</t>
  </si>
  <si>
    <t>PT7911-w202ptt</t>
  </si>
  <si>
    <t>PT0296-w200uafeg</t>
  </si>
  <si>
    <t>PT4463-w201est</t>
  </si>
  <si>
    <t>PT9120-w200sd</t>
  </si>
  <si>
    <t xml:space="preserve"> </t>
  </si>
  <si>
    <t>A</t>
  </si>
  <si>
    <t>B</t>
  </si>
  <si>
    <t>C</t>
  </si>
  <si>
    <t>H-</t>
  </si>
  <si>
    <t>H+</t>
  </si>
  <si>
    <t>V-</t>
  </si>
  <si>
    <t>V+</t>
  </si>
  <si>
    <t>No.</t>
  </si>
  <si>
    <t>Chi phí đơn vị</t>
  </si>
  <si>
    <t>Số lượng</t>
  </si>
  <si>
    <t>Tổng chi phí</t>
  </si>
  <si>
    <t>Xếp hạng</t>
  </si>
  <si>
    <t>Tên tồn kho</t>
  </si>
  <si>
    <t>BX1-MCDCL</t>
  </si>
  <si>
    <t>BX2-KXRCB</t>
  </si>
  <si>
    <t>KX1-aaaa</t>
  </si>
  <si>
    <t>KX2-bbbb</t>
  </si>
  <si>
    <t>KCH3-www</t>
  </si>
  <si>
    <t>KCH10-gggg</t>
  </si>
  <si>
    <t>AB4</t>
  </si>
  <si>
    <t>AB5</t>
  </si>
  <si>
    <t>AB6</t>
  </si>
  <si>
    <t>AB7</t>
  </si>
  <si>
    <t>AB8</t>
  </si>
  <si>
    <t>AB9</t>
  </si>
  <si>
    <t>AB10</t>
  </si>
  <si>
    <t>AB11</t>
  </si>
  <si>
    <t>AC5</t>
  </si>
  <si>
    <t>AAC6</t>
  </si>
  <si>
    <t>A8</t>
  </si>
  <si>
    <t>A9</t>
  </si>
  <si>
    <t>A10</t>
  </si>
  <si>
    <t>BTT14</t>
  </si>
  <si>
    <t>BTT15</t>
  </si>
  <si>
    <t>BTT16</t>
  </si>
  <si>
    <t>BTT17</t>
  </si>
  <si>
    <t>BTT18</t>
  </si>
  <si>
    <t>OIU99</t>
  </si>
  <si>
    <t>OIU100</t>
  </si>
  <si>
    <t>OIU101</t>
  </si>
  <si>
    <t>OIU102</t>
  </si>
  <si>
    <t>OIU103</t>
  </si>
  <si>
    <t>GTQ1-ooo</t>
  </si>
  <si>
    <t>GT@-ew</t>
  </si>
  <si>
    <t>A7aa</t>
  </si>
  <si>
    <t>HFJV</t>
  </si>
  <si>
    <t>GEWG</t>
  </si>
  <si>
    <t>SAWQ</t>
  </si>
  <si>
    <t>FDVD</t>
  </si>
  <si>
    <t>SREWR-22</t>
  </si>
  <si>
    <t>SDS-222</t>
  </si>
  <si>
    <t>DVDSCS-33</t>
  </si>
  <si>
    <t>SF-2222</t>
  </si>
  <si>
    <t>DS-656</t>
  </si>
  <si>
    <t>F-11</t>
  </si>
  <si>
    <t>2FER</t>
  </si>
  <si>
    <t>TNTN</t>
  </si>
  <si>
    <t>WW-1111</t>
  </si>
  <si>
    <t>WW-2222</t>
  </si>
  <si>
    <t>WW-3333</t>
  </si>
  <si>
    <t>WW-4444</t>
  </si>
  <si>
    <t>WW-5555</t>
  </si>
  <si>
    <t>WW-6666</t>
  </si>
  <si>
    <t>WW-7777</t>
  </si>
  <si>
    <t>WW-8888</t>
  </si>
  <si>
    <t>WW-9999</t>
  </si>
  <si>
    <t>PT1418</t>
  </si>
  <si>
    <t>PT7955</t>
  </si>
  <si>
    <t>Đơn vị tích lũy</t>
  </si>
  <si>
    <t>Chi phí tích lũy</t>
  </si>
  <si>
    <t>% chi phí tích lũy</t>
  </si>
  <si>
    <t>Loại</t>
  </si>
  <si>
    <t>% đơn vị tích lũy</t>
  </si>
  <si>
    <t>Phân tích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</si>
</sst>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.0_);_(* \(#,##0.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2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ck">
        <color theme="1" tint="0.24994659260841701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44" fontId="0" fillId="0" borderId="0" xfId="1" applyNumberFormat="1" applyFont="1"/>
    <xf numFmtId="0" fontId="0" fillId="0" borderId="0" xfId="0" applyAlignment="1">
      <alignment horizontal="right"/>
    </xf>
    <xf numFmtId="0" fontId="0" fillId="0" borderId="1" xfId="0" applyBorder="1"/>
    <xf numFmtId="9" fontId="0" fillId="0" borderId="1" xfId="0" applyNumberFormat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4" fillId="0" borderId="0" xfId="0" applyFont="1"/>
    <xf numFmtId="10" fontId="4" fillId="0" borderId="0" xfId="3" applyNumberFormat="1" applyFont="1"/>
    <xf numFmtId="164" fontId="4" fillId="0" borderId="0" xfId="1" applyNumberFormat="1" applyFont="1"/>
    <xf numFmtId="10" fontId="4" fillId="0" borderId="0" xfId="3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44" fontId="4" fillId="0" borderId="2" xfId="1" applyFont="1" applyBorder="1"/>
    <xf numFmtId="0" fontId="0" fillId="0" borderId="0" xfId="0" applyAlignment="1">
      <alignment horizontal="right" inden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166" fontId="4" fillId="3" borderId="1" xfId="2" applyNumberFormat="1" applyFont="1" applyFill="1" applyBorder="1"/>
    <xf numFmtId="9" fontId="4" fillId="3" borderId="1" xfId="3" applyFont="1" applyFill="1" applyBorder="1"/>
    <xf numFmtId="165" fontId="4" fillId="3" borderId="1" xfId="2" applyNumberFormat="1" applyFont="1" applyFill="1" applyBorder="1"/>
    <xf numFmtId="9" fontId="4" fillId="3" borderId="1" xfId="0" applyNumberFormat="1" applyFont="1" applyFill="1" applyBorder="1"/>
    <xf numFmtId="0" fontId="7" fillId="2" borderId="0" xfId="0" applyFont="1" applyFill="1" applyAlignment="1">
      <alignment horizontal="left" vertical="center"/>
    </xf>
    <xf numFmtId="0" fontId="3" fillId="2" borderId="0" xfId="0" applyFont="1" applyFill="1"/>
  </cellXfs>
  <cellStyles count="4">
    <cellStyle name="Comma" xfId="2" builtinId="3"/>
    <cellStyle name="Currency" xfId="1" builtinId="4"/>
    <cellStyle name="Normal" xfId="0" builtinId="0"/>
    <cellStyle name="Percent" xfId="3" builtinId="5"/>
  </cellStyles>
  <dxfs count="11">
    <dxf>
      <fill>
        <patternFill>
          <bgColor theme="0" tint="-4.9989318521683403E-2"/>
        </patternFill>
      </fill>
      <border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4" formatCode="0.00%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</dxf>
    <dxf>
      <numFmt numFmtId="0" formatCode="General"/>
      <alignment horizontal="right" vertical="bottom" textRotation="0" wrapText="0" indent="1" justifyLastLine="0" shrinkToFit="0" readingOrder="0"/>
    </dxf>
    <dxf>
      <numFmt numFmtId="34" formatCode="_(&quot;$&quot;* #,##0.00_);_(&quot;$&quot;* \(#,##0.00\);_(&quot;$&quot;* &quot;-&quot;??_);_(@_)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22027802080295E-2"/>
          <c:y val="0.18518518518518517"/>
          <c:w val="0.86510482485985551"/>
          <c:h val="0.70741542723826178"/>
        </c:manualLayout>
      </c:layout>
      <c:scatterChart>
        <c:scatterStyle val="lineMarker"/>
        <c:varyColors val="0"/>
        <c:ser>
          <c:idx val="0"/>
          <c:order val="0"/>
          <c:tx>
            <c:strRef>
              <c:f>'ABC Analysis'!$K$6</c:f>
              <c:strCache>
                <c:ptCount val="1"/>
                <c:pt idx="0">
                  <c:v>% chi phí tích lũy</c:v>
                </c:pt>
              </c:strCache>
            </c:strRef>
          </c:tx>
          <c:spPr>
            <a:ln w="19050" cap="rnd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'ABC Analysis'!$H$7:$H$81</c:f>
              <c:numCache>
                <c:formatCode>General</c:formatCode>
                <c:ptCount val="75"/>
                <c:pt idx="0">
                  <c:v>20</c:v>
                </c:pt>
                <c:pt idx="1">
                  <c:v>30</c:v>
                </c:pt>
                <c:pt idx="2">
                  <c:v>52</c:v>
                </c:pt>
                <c:pt idx="3">
                  <c:v>91</c:v>
                </c:pt>
                <c:pt idx="4">
                  <c:v>106</c:v>
                </c:pt>
                <c:pt idx="5">
                  <c:v>114</c:v>
                </c:pt>
                <c:pt idx="6">
                  <c:v>136</c:v>
                </c:pt>
                <c:pt idx="7">
                  <c:v>148</c:v>
                </c:pt>
                <c:pt idx="8">
                  <c:v>158</c:v>
                </c:pt>
                <c:pt idx="9">
                  <c:v>188</c:v>
                </c:pt>
                <c:pt idx="10">
                  <c:v>213</c:v>
                </c:pt>
                <c:pt idx="11">
                  <c:v>245</c:v>
                </c:pt>
                <c:pt idx="12">
                  <c:v>274</c:v>
                </c:pt>
                <c:pt idx="13">
                  <c:v>294</c:v>
                </c:pt>
                <c:pt idx="14">
                  <c:v>313</c:v>
                </c:pt>
                <c:pt idx="15">
                  <c:v>338</c:v>
                </c:pt>
                <c:pt idx="16">
                  <c:v>366</c:v>
                </c:pt>
                <c:pt idx="17">
                  <c:v>404</c:v>
                </c:pt>
                <c:pt idx="18">
                  <c:v>439</c:v>
                </c:pt>
                <c:pt idx="19">
                  <c:v>471</c:v>
                </c:pt>
                <c:pt idx="20">
                  <c:v>488</c:v>
                </c:pt>
                <c:pt idx="21">
                  <c:v>500</c:v>
                </c:pt>
                <c:pt idx="22">
                  <c:v>530</c:v>
                </c:pt>
                <c:pt idx="23">
                  <c:v>553</c:v>
                </c:pt>
                <c:pt idx="24">
                  <c:v>577</c:v>
                </c:pt>
                <c:pt idx="25">
                  <c:v>608</c:v>
                </c:pt>
                <c:pt idx="26">
                  <c:v>631</c:v>
                </c:pt>
                <c:pt idx="27">
                  <c:v>647</c:v>
                </c:pt>
                <c:pt idx="28">
                  <c:v>688</c:v>
                </c:pt>
                <c:pt idx="29">
                  <c:v>708</c:v>
                </c:pt>
                <c:pt idx="30">
                  <c:v>732</c:v>
                </c:pt>
                <c:pt idx="31">
                  <c:v>756</c:v>
                </c:pt>
                <c:pt idx="32">
                  <c:v>781</c:v>
                </c:pt>
                <c:pt idx="33">
                  <c:v>791</c:v>
                </c:pt>
                <c:pt idx="34">
                  <c:v>814</c:v>
                </c:pt>
                <c:pt idx="35">
                  <c:v>848</c:v>
                </c:pt>
                <c:pt idx="36">
                  <c:v>871</c:v>
                </c:pt>
                <c:pt idx="37">
                  <c:v>898</c:v>
                </c:pt>
                <c:pt idx="38">
                  <c:v>928</c:v>
                </c:pt>
                <c:pt idx="39">
                  <c:v>949</c:v>
                </c:pt>
                <c:pt idx="40">
                  <c:v>969</c:v>
                </c:pt>
                <c:pt idx="41">
                  <c:v>986</c:v>
                </c:pt>
                <c:pt idx="42">
                  <c:v>1001</c:v>
                </c:pt>
                <c:pt idx="43">
                  <c:v>1021</c:v>
                </c:pt>
                <c:pt idx="44">
                  <c:v>1034</c:v>
                </c:pt>
                <c:pt idx="45">
                  <c:v>1056</c:v>
                </c:pt>
                <c:pt idx="46">
                  <c:v>1082</c:v>
                </c:pt>
                <c:pt idx="47">
                  <c:v>1098</c:v>
                </c:pt>
                <c:pt idx="48">
                  <c:v>1120</c:v>
                </c:pt>
                <c:pt idx="49">
                  <c:v>1144</c:v>
                </c:pt>
                <c:pt idx="50">
                  <c:v>1159</c:v>
                </c:pt>
                <c:pt idx="51">
                  <c:v>1181</c:v>
                </c:pt>
                <c:pt idx="52">
                  <c:v>1194</c:v>
                </c:pt>
                <c:pt idx="53">
                  <c:v>1217</c:v>
                </c:pt>
                <c:pt idx="54">
                  <c:v>1226</c:v>
                </c:pt>
                <c:pt idx="55">
                  <c:v>1242</c:v>
                </c:pt>
                <c:pt idx="56">
                  <c:v>1252</c:v>
                </c:pt>
                <c:pt idx="57">
                  <c:v>1265</c:v>
                </c:pt>
                <c:pt idx="58">
                  <c:v>1286</c:v>
                </c:pt>
                <c:pt idx="59">
                  <c:v>1299</c:v>
                </c:pt>
                <c:pt idx="60">
                  <c:v>1315</c:v>
                </c:pt>
                <c:pt idx="61">
                  <c:v>1333</c:v>
                </c:pt>
                <c:pt idx="62">
                  <c:v>1340</c:v>
                </c:pt>
                <c:pt idx="63">
                  <c:v>1352</c:v>
                </c:pt>
                <c:pt idx="64">
                  <c:v>1363</c:v>
                </c:pt>
                <c:pt idx="65">
                  <c:v>1375</c:v>
                </c:pt>
                <c:pt idx="66">
                  <c:v>1389</c:v>
                </c:pt>
                <c:pt idx="67">
                  <c:v>1396</c:v>
                </c:pt>
                <c:pt idx="68">
                  <c:v>1407</c:v>
                </c:pt>
                <c:pt idx="69">
                  <c:v>1413</c:v>
                </c:pt>
                <c:pt idx="70">
                  <c:v>1425</c:v>
                </c:pt>
                <c:pt idx="71">
                  <c:v>1436</c:v>
                </c:pt>
                <c:pt idx="72">
                  <c:v>1444</c:v>
                </c:pt>
                <c:pt idx="73">
                  <c:v>1452</c:v>
                </c:pt>
                <c:pt idx="74">
                  <c:v>1463</c:v>
                </c:pt>
              </c:numCache>
            </c:numRef>
          </c:xVal>
          <c:yVal>
            <c:numRef>
              <c:f>'ABC Analysis'!$K$7:$K$81</c:f>
              <c:numCache>
                <c:formatCode>0.00%</c:formatCode>
                <c:ptCount val="75"/>
                <c:pt idx="0">
                  <c:v>0.10182177546863837</c:v>
                </c:pt>
                <c:pt idx="1">
                  <c:v>0.17444397372936829</c:v>
                </c:pt>
                <c:pt idx="2">
                  <c:v>0.22696631536935477</c:v>
                </c:pt>
                <c:pt idx="3">
                  <c:v>0.27875172398739617</c:v>
                </c:pt>
                <c:pt idx="4">
                  <c:v>0.32504267352407445</c:v>
                </c:pt>
                <c:pt idx="5">
                  <c:v>0.35938395507932003</c:v>
                </c:pt>
                <c:pt idx="6">
                  <c:v>0.3892444405820128</c:v>
                </c:pt>
                <c:pt idx="7">
                  <c:v>0.41449032651234968</c:v>
                </c:pt>
                <c:pt idx="8">
                  <c:v>0.43838844607958044</c:v>
                </c:pt>
                <c:pt idx="9">
                  <c:v>0.46224196447354354</c:v>
                </c:pt>
                <c:pt idx="10">
                  <c:v>0.48566264875420467</c:v>
                </c:pt>
                <c:pt idx="11">
                  <c:v>0.50628190631091052</c:v>
                </c:pt>
                <c:pt idx="12">
                  <c:v>0.52373150715406191</c:v>
                </c:pt>
                <c:pt idx="13">
                  <c:v>0.54090971661563314</c:v>
                </c:pt>
                <c:pt idx="14">
                  <c:v>0.55657675723385402</c:v>
                </c:pt>
                <c:pt idx="15">
                  <c:v>0.57173101951456751</c:v>
                </c:pt>
                <c:pt idx="16">
                  <c:v>0.58686838741146741</c:v>
                </c:pt>
                <c:pt idx="17">
                  <c:v>0.60124118307450336</c:v>
                </c:pt>
                <c:pt idx="18">
                  <c:v>0.61492630973879447</c:v>
                </c:pt>
                <c:pt idx="19">
                  <c:v>0.62808716988458491</c:v>
                </c:pt>
                <c:pt idx="20">
                  <c:v>0.64056333444318159</c:v>
                </c:pt>
                <c:pt idx="21">
                  <c:v>0.65209638691977323</c:v>
                </c:pt>
                <c:pt idx="22">
                  <c:v>0.66320410638947613</c:v>
                </c:pt>
                <c:pt idx="23">
                  <c:v>0.67417423799740184</c:v>
                </c:pt>
                <c:pt idx="24">
                  <c:v>0.68483472933879352</c:v>
                </c:pt>
                <c:pt idx="25">
                  <c:v>0.69526734923130873</c:v>
                </c:pt>
                <c:pt idx="26">
                  <c:v>0.70558468184868062</c:v>
                </c:pt>
                <c:pt idx="27">
                  <c:v>0.71589755434872582</c:v>
                </c:pt>
                <c:pt idx="28">
                  <c:v>0.72616569052043289</c:v>
                </c:pt>
                <c:pt idx="29">
                  <c:v>0.73628069599725421</c:v>
                </c:pt>
                <c:pt idx="30">
                  <c:v>0.74577831311199483</c:v>
                </c:pt>
                <c:pt idx="31">
                  <c:v>0.75522727440135251</c:v>
                </c:pt>
                <c:pt idx="32">
                  <c:v>0.76445498684028856</c:v>
                </c:pt>
                <c:pt idx="33">
                  <c:v>0.77362120372214349</c:v>
                </c:pt>
                <c:pt idx="34">
                  <c:v>0.78276971528976191</c:v>
                </c:pt>
                <c:pt idx="35">
                  <c:v>0.79145248248440969</c:v>
                </c:pt>
                <c:pt idx="36">
                  <c:v>0.8001005148259368</c:v>
                </c:pt>
                <c:pt idx="37">
                  <c:v>0.80862501543301957</c:v>
                </c:pt>
                <c:pt idx="38">
                  <c:v>0.81697151681224323</c:v>
                </c:pt>
                <c:pt idx="39">
                  <c:v>0.82461494151468417</c:v>
                </c:pt>
                <c:pt idx="40">
                  <c:v>0.83218768011524935</c:v>
                </c:pt>
                <c:pt idx="41">
                  <c:v>0.83961249149114359</c:v>
                </c:pt>
                <c:pt idx="42">
                  <c:v>0.84702642288386187</c:v>
                </c:pt>
                <c:pt idx="43">
                  <c:v>0.85426127380815697</c:v>
                </c:pt>
                <c:pt idx="44">
                  <c:v>0.86144044084340265</c:v>
                </c:pt>
                <c:pt idx="45">
                  <c:v>0.86823319953206601</c:v>
                </c:pt>
                <c:pt idx="46">
                  <c:v>0.87489228985599699</c:v>
                </c:pt>
                <c:pt idx="47">
                  <c:v>0.88141973914125293</c:v>
                </c:pt>
                <c:pt idx="48">
                  <c:v>0.88786312197265305</c:v>
                </c:pt>
                <c:pt idx="49">
                  <c:v>0.89410890809097032</c:v>
                </c:pt>
                <c:pt idx="50">
                  <c:v>0.90027907494733839</c:v>
                </c:pt>
                <c:pt idx="51">
                  <c:v>0.90633888768863669</c:v>
                </c:pt>
                <c:pt idx="52">
                  <c:v>0.91234524659954908</c:v>
                </c:pt>
                <c:pt idx="53">
                  <c:v>0.91827639171372366</c:v>
                </c:pt>
                <c:pt idx="54">
                  <c:v>0.92419476467373518</c:v>
                </c:pt>
                <c:pt idx="55">
                  <c:v>0.92992317718214779</c:v>
                </c:pt>
                <c:pt idx="56">
                  <c:v>0.93560712367236321</c:v>
                </c:pt>
                <c:pt idx="57">
                  <c:v>0.94094054548721595</c:v>
                </c:pt>
                <c:pt idx="58">
                  <c:v>0.94624524684958577</c:v>
                </c:pt>
                <c:pt idx="59">
                  <c:v>0.95138100437382067</c:v>
                </c:pt>
                <c:pt idx="60">
                  <c:v>0.95622063713857242</c:v>
                </c:pt>
                <c:pt idx="61">
                  <c:v>0.96072616656902832</c:v>
                </c:pt>
                <c:pt idx="62">
                  <c:v>0.96508667460882902</c:v>
                </c:pt>
                <c:pt idx="63">
                  <c:v>0.96932946258221719</c:v>
                </c:pt>
                <c:pt idx="64">
                  <c:v>0.9732967369443748</c:v>
                </c:pt>
                <c:pt idx="65">
                  <c:v>0.97691835221370804</c:v>
                </c:pt>
                <c:pt idx="66">
                  <c:v>0.98045198153214064</c:v>
                </c:pt>
                <c:pt idx="67">
                  <c:v>0.98373820949400836</c:v>
                </c:pt>
                <c:pt idx="68">
                  <c:v>0.98686252168140742</c:v>
                </c:pt>
                <c:pt idx="69">
                  <c:v>0.98968618141446141</c:v>
                </c:pt>
                <c:pt idx="70">
                  <c:v>0.99250578649539989</c:v>
                </c:pt>
                <c:pt idx="71">
                  <c:v>0.99526065229756533</c:v>
                </c:pt>
                <c:pt idx="72">
                  <c:v>0.99708957071167992</c:v>
                </c:pt>
                <c:pt idx="73">
                  <c:v>0.99863520409800977</c:v>
                </c:pt>
                <c:pt idx="74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'ABC Analysis'!$N$6</c:f>
              <c:strCache>
                <c:ptCount val="1"/>
                <c:pt idx="0">
                  <c:v>Loại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errBars>
            <c:errDir val="x"/>
            <c:errBarType val="both"/>
            <c:errValType val="cust"/>
            <c:noEndCap val="1"/>
            <c:plus>
              <c:numRef>
                <c:f>'ABC Analysis'!$S$7:$S$9</c:f>
                <c:numCache>
                  <c:formatCode>General</c:formatCode>
                  <c:ptCount val="3"/>
                  <c:pt idx="0">
                    <c:v>292.60000000000002</c:v>
                  </c:pt>
                  <c:pt idx="1">
                    <c:v>1024.0999999999999</c:v>
                  </c:pt>
                  <c:pt idx="2">
                    <c:v>0</c:v>
                  </c:pt>
                </c:numCache>
              </c:numRef>
            </c:plus>
            <c:minus>
              <c:numRef>
                <c:f>'ABC Analysis'!$R$7:$R$9</c:f>
                <c:numCache>
                  <c:formatCode>General</c:formatCode>
                  <c:ptCount val="3"/>
                  <c:pt idx="0">
                    <c:v>146.30000000000001</c:v>
                  </c:pt>
                  <c:pt idx="1">
                    <c:v>292.60000000000002</c:v>
                  </c:pt>
                  <c:pt idx="2">
                    <c:v>1024.0999999999999</c:v>
                  </c:pt>
                </c:numCache>
              </c:numRef>
            </c:minus>
            <c:spPr>
              <a:noFill/>
              <a:ln w="9525" cap="flat" cmpd="sng" algn="ctr">
                <a:solidFill>
                  <a:srgbClr val="C00000"/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cust"/>
            <c:noEndCap val="1"/>
            <c:plus>
              <c:numRef>
                <c:f>'ABC Analysis'!$U$7:$U$9</c:f>
                <c:numCache>
                  <c:formatCode>General</c:formatCode>
                  <c:ptCount val="3"/>
                  <c:pt idx="0">
                    <c:v>0.21199674249249056</c:v>
                  </c:pt>
                  <c:pt idx="1">
                    <c:v>0.39875881692549664</c:v>
                  </c:pt>
                  <c:pt idx="2">
                    <c:v>0</c:v>
                  </c:pt>
                </c:numCache>
              </c:numRef>
            </c:plus>
            <c:minus>
              <c:numRef>
                <c:f>'ABC Analysis'!$T$7:$T$9</c:f>
                <c:numCache>
                  <c:formatCode>General</c:formatCode>
                  <c:ptCount val="3"/>
                  <c:pt idx="0">
                    <c:v>0.3892444405820128</c:v>
                  </c:pt>
                  <c:pt idx="1">
                    <c:v>0.21199674249249056</c:v>
                  </c:pt>
                  <c:pt idx="2">
                    <c:v>0.39875881692549664</c:v>
                  </c:pt>
                </c:numCache>
              </c:numRef>
            </c:minus>
            <c:spPr>
              <a:noFill/>
              <a:ln w="9525" cap="flat" cmpd="sng" algn="ctr">
                <a:solidFill>
                  <a:srgbClr val="C00000"/>
                </a:solidFill>
                <a:round/>
              </a:ln>
              <a:effectLst/>
            </c:spPr>
          </c:errBars>
          <c:xVal>
            <c:numRef>
              <c:f>'ABC Analysis'!$P$7:$P$9</c:f>
              <c:numCache>
                <c:formatCode>_(* #,##0_);_(* \(#,##0\);_(* "-"??_);_(@_)</c:formatCode>
                <c:ptCount val="3"/>
                <c:pt idx="0">
                  <c:v>146.30000000000001</c:v>
                </c:pt>
                <c:pt idx="1">
                  <c:v>438.90000000000003</c:v>
                </c:pt>
                <c:pt idx="2">
                  <c:v>1463</c:v>
                </c:pt>
              </c:numCache>
            </c:numRef>
          </c:xVal>
          <c:yVal>
            <c:numRef>
              <c:f>'ABC Analysis'!$Q$7:$Q$9</c:f>
              <c:numCache>
                <c:formatCode>0%</c:formatCode>
                <c:ptCount val="3"/>
                <c:pt idx="0">
                  <c:v>0.3892444405820128</c:v>
                </c:pt>
                <c:pt idx="1">
                  <c:v>0.60124118307450336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69824"/>
        <c:axId val="142603776"/>
      </c:scatterChart>
      <c:valAx>
        <c:axId val="91069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9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603776"/>
        <c:crosses val="autoZero"/>
        <c:crossBetween val="midCat"/>
      </c:valAx>
      <c:valAx>
        <c:axId val="14260377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9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69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16</xdr:row>
      <xdr:rowOff>114300</xdr:rowOff>
    </xdr:from>
    <xdr:to>
      <xdr:col>19</xdr:col>
      <xdr:colOff>0</xdr:colOff>
      <xdr:row>31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0.09838</cdr:y>
    </cdr:from>
    <cdr:to>
      <cdr:x>0.17948</cdr:x>
      <cdr:y>0.18339</cdr:y>
    </cdr:to>
    <cdr:sp macro="" textlink="">
      <cdr:nvSpPr>
        <cdr:cNvPr id="2" name="TextBox 11"/>
        <cdr:cNvSpPr txBox="1"/>
      </cdr:nvSpPr>
      <cdr:spPr>
        <a:xfrm xmlns:a="http://schemas.openxmlformats.org/drawingml/2006/main">
          <a:off x="0" y="269876"/>
          <a:ext cx="969304" cy="233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</a:rPr>
            <a:t>% chi phí tích lũy</a:t>
          </a:r>
        </a:p>
      </cdr:txBody>
    </cdr:sp>
  </cdr:relSizeAnchor>
  <cdr:relSizeAnchor xmlns:cdr="http://schemas.openxmlformats.org/drawingml/2006/chartDrawing">
    <cdr:from>
      <cdr:x>0.79953</cdr:x>
      <cdr:y>0.81019</cdr:y>
    </cdr:from>
    <cdr:to>
      <cdr:x>0.97006</cdr:x>
      <cdr:y>0.8952</cdr:y>
    </cdr:to>
    <cdr:sp macro="" textlink="">
      <cdr:nvSpPr>
        <cdr:cNvPr id="3" name="TextBox 12"/>
        <cdr:cNvSpPr txBox="1"/>
      </cdr:nvSpPr>
      <cdr:spPr>
        <a:xfrm xmlns:a="http://schemas.openxmlformats.org/drawingml/2006/main">
          <a:off x="4318004" y="2222507"/>
          <a:ext cx="920958" cy="233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vi-VN" sz="900">
              <a:solidFill>
                <a:schemeClr val="tx1">
                  <a:lumMod val="50000"/>
                  <a:lumOff val="50000"/>
                </a:schemeClr>
              </a:solidFill>
            </a:rPr>
            <a:t>Đơn vị tích lũy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0.57143</cdr:x>
      <cdr:y>0.17708</cdr:y>
    </cdr:from>
    <cdr:to>
      <cdr:x>0.74074</cdr:x>
      <cdr:y>0.51042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086100" y="4857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0.00353</cdr:x>
      <cdr:y>0.00579</cdr:y>
    </cdr:from>
    <cdr:to>
      <cdr:x>0.99471</cdr:x>
      <cdr:y>0.09028</cdr:y>
    </cdr:to>
    <cdr:sp macro="" textlink="">
      <cdr:nvSpPr>
        <cdr:cNvPr id="8" name="TextBox 14"/>
        <cdr:cNvSpPr txBox="1"/>
      </cdr:nvSpPr>
      <cdr:spPr>
        <a:xfrm xmlns:a="http://schemas.openxmlformats.org/drawingml/2006/main">
          <a:off x="19050" y="15875"/>
          <a:ext cx="5353050" cy="23177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95000"/>
          </a:schemeClr>
        </a:solidFill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ctr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100" b="1">
              <a:solidFill>
                <a:schemeClr val="tx1"/>
              </a:solidFill>
            </a:rPr>
            <a:t>Phân tích ABC</a:t>
          </a:r>
        </a:p>
      </cdr:txBody>
    </cdr:sp>
  </cdr:relSizeAnchor>
</c:userShapes>
</file>

<file path=xl/tables/table1.xml><?xml version="1.0" encoding="utf-8"?>
<table xmlns="http://schemas.openxmlformats.org/spreadsheetml/2006/main" id="1" name="inventory" displayName="inventory" ref="B6:L81" totalsRowShown="0">
  <tableColumns count="11">
    <tableColumn id="6" name="No." dataDxfId="10"/>
    <tableColumn id="1" name="Tên tồn kho"/>
    <tableColumn id="2" name="Chi phí đơn vị" dataDxfId="9" dataCellStyle="Currency"/>
    <tableColumn id="4" name="Số lượng" dataDxfId="8"/>
    <tableColumn id="5" name="Tổng chi phí" dataDxfId="7" dataCellStyle="Currency">
      <calculatedColumnFormula>inventory[[#This Row],[Chi phí đơn vị]]*inventory[[#This Row],[Số lượng]]</calculatedColumnFormula>
    </tableColumn>
    <tableColumn id="3" name="Xếp hạng" dataDxfId="6">
      <calculatedColumnFormula>_xlfn.RANK.EQ(inventory[[#This Row],[Tổng chi phí]],inventory[Tổng chi phí],0)</calculatedColumnFormula>
    </tableColumn>
    <tableColumn id="7" name="Đơn vị tích lũy" dataDxfId="5">
      <calculatedColumnFormula>SUMIFS(inventory[Số lượng],inventory[Xếp hạng],"&lt;="&amp;inventory[[#This Row],[No.]])</calculatedColumnFormula>
    </tableColumn>
    <tableColumn id="13" name="% đơn vị tích lũy" dataDxfId="4" dataCellStyle="Percent">
      <calculatedColumnFormula>inventory[[#This Row],[Đơn vị tích lũy]]/MAX(inventory[Đơn vị tích lũy])</calculatedColumnFormula>
    </tableColumn>
    <tableColumn id="9" name="Chi phí tích lũy" dataDxfId="3" dataCellStyle="Currency">
      <calculatedColumnFormula>SUMIFS(inventory[Tổng chi phí],inventory[Xếp hạng],"&lt;="&amp;inventory[[#This Row],[No.]])</calculatedColumnFormula>
    </tableColumn>
    <tableColumn id="10" name="% chi phí tích lũy" dataDxfId="2" dataCellStyle="Percent">
      <calculatedColumnFormula>inventory[[#This Row],[Chi phí tích lũy]]/MAX(inventory[Chi phí tích lũy])</calculatedColumnFormula>
    </tableColumn>
    <tableColumn id="12" name="Loại" dataDxfId="1" dataCellStyle="Percent">
      <calculatedColumnFormula>IF(inventory[[#This Row],[% đơn vị tích lũy]]&lt;=$O$7,$N$7,IF(inventory[[#This Row],[% đơn vị tích lũy]]&lt;=$O$8,$N$8,$N$9))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U81"/>
  <sheetViews>
    <sheetView showGridLines="0" tabSelected="1" topLeftCell="D1" zoomScaleNormal="100" workbookViewId="0">
      <selection activeCell="Q14" sqref="Q14"/>
    </sheetView>
  </sheetViews>
  <sheetFormatPr defaultRowHeight="15" x14ac:dyDescent="0.25"/>
  <cols>
    <col min="1" max="1" width="3.85546875" customWidth="1"/>
    <col min="2" max="2" width="6" style="1" customWidth="1"/>
    <col min="3" max="3" width="35.42578125" customWidth="1"/>
    <col min="4" max="4" width="13.5703125" bestFit="1" customWidth="1"/>
    <col min="5" max="5" width="9.140625" customWidth="1"/>
    <col min="6" max="6" width="12.5703125" bestFit="1" customWidth="1"/>
    <col min="7" max="7" width="9.140625" bestFit="1" customWidth="1"/>
    <col min="8" max="8" width="14" bestFit="1" customWidth="1"/>
    <col min="9" max="9" width="15.85546875" bestFit="1" customWidth="1"/>
    <col min="10" max="10" width="14.140625" bestFit="1" customWidth="1"/>
    <col min="11" max="11" width="15.85546875" bestFit="1" customWidth="1"/>
    <col min="12" max="12" width="4.5703125" bestFit="1" customWidth="1"/>
    <col min="13" max="13" width="3.42578125" customWidth="1"/>
    <col min="14" max="14" width="18.85546875" customWidth="1"/>
    <col min="15" max="15" width="16.42578125" customWidth="1"/>
    <col min="16" max="16" width="14.28515625" bestFit="1" customWidth="1"/>
    <col min="17" max="17" width="11.28515625" bestFit="1" customWidth="1"/>
    <col min="18" max="18" width="10.5703125" bestFit="1" customWidth="1"/>
    <col min="19" max="19" width="9.5703125" bestFit="1" customWidth="1"/>
  </cols>
  <sheetData>
    <row r="1" spans="2:21" s="23" customFormat="1" ht="42.75" customHeight="1" x14ac:dyDescent="0.25">
      <c r="B1" s="22" t="s">
        <v>88</v>
      </c>
    </row>
    <row r="6" spans="2:21" x14ac:dyDescent="0.25">
      <c r="B6" s="1" t="s">
        <v>22</v>
      </c>
      <c r="C6" t="s">
        <v>27</v>
      </c>
      <c r="D6" s="1" t="s">
        <v>23</v>
      </c>
      <c r="E6" s="3" t="s">
        <v>24</v>
      </c>
      <c r="F6" s="13" t="s">
        <v>25</v>
      </c>
      <c r="G6" s="12" t="s">
        <v>26</v>
      </c>
      <c r="H6" s="12" t="s">
        <v>83</v>
      </c>
      <c r="I6" s="12" t="s">
        <v>87</v>
      </c>
      <c r="J6" s="12" t="s">
        <v>84</v>
      </c>
      <c r="K6" s="12" t="s">
        <v>85</v>
      </c>
      <c r="L6" s="12" t="s">
        <v>86</v>
      </c>
      <c r="N6" s="6" t="s">
        <v>86</v>
      </c>
      <c r="O6" s="7" t="s">
        <v>24</v>
      </c>
      <c r="P6" s="16" t="s">
        <v>83</v>
      </c>
      <c r="Q6" s="17" t="s">
        <v>85</v>
      </c>
      <c r="R6" s="16" t="s">
        <v>18</v>
      </c>
      <c r="S6" s="16" t="s">
        <v>19</v>
      </c>
      <c r="T6" s="16" t="s">
        <v>20</v>
      </c>
      <c r="U6" s="16" t="s">
        <v>21</v>
      </c>
    </row>
    <row r="7" spans="2:21" x14ac:dyDescent="0.25">
      <c r="B7" s="1">
        <v>1</v>
      </c>
      <c r="C7" t="s">
        <v>28</v>
      </c>
      <c r="D7" s="2">
        <v>6352.2</v>
      </c>
      <c r="E7" s="15">
        <v>8</v>
      </c>
      <c r="F7" s="14">
        <f>inventory[[#This Row],[Chi phí đơn vị]]*inventory[[#This Row],[Số lượng]]</f>
        <v>50817.599999999999</v>
      </c>
      <c r="G7" s="8">
        <f>_xlfn.RANK.EQ(inventory[[#This Row],[Tổng chi phí]],inventory[Tổng chi phí],0)</f>
        <v>6</v>
      </c>
      <c r="H7" s="8">
        <f>SUMIFS(inventory[Số lượng],inventory[Xếp hạng],"&lt;="&amp;inventory[[#This Row],[No.]])</f>
        <v>20</v>
      </c>
      <c r="I7" s="9">
        <f>inventory[[#This Row],[Đơn vị tích lũy]]/MAX(inventory[Đơn vị tích lũy])</f>
        <v>1.367053998632946E-2</v>
      </c>
      <c r="J7" s="10">
        <f>SUMIFS(inventory[Tổng chi phí],inventory[Xếp hạng],"&lt;="&amp;inventory[[#This Row],[No.]])</f>
        <v>150674</v>
      </c>
      <c r="K7" s="9">
        <f>inventory[[#This Row],[Chi phí tích lũy]]/MAX(inventory[Chi phí tích lũy])</f>
        <v>0.10182177546863837</v>
      </c>
      <c r="L7" s="11" t="str">
        <f>IF(inventory[[#This Row],[% đơn vị tích lũy]]&lt;=$O$7,$N$7,IF(inventory[[#This Row],[% đơn vị tích lũy]]&lt;=$O$8,$N$8,$N$9))</f>
        <v>A</v>
      </c>
      <c r="N7" s="4" t="s">
        <v>15</v>
      </c>
      <c r="O7" s="5">
        <v>0.1</v>
      </c>
      <c r="P7" s="18">
        <v>146.30000000000001</v>
      </c>
      <c r="Q7" s="19">
        <f>INDEX(inventory[Chi phí tích lũy],MATCH(P7,inventory[Đơn vị tích lũy]))/MAX(inventory[Chi phí tích lũy])</f>
        <v>0.3892444405820128</v>
      </c>
      <c r="R7" s="20">
        <f>O7*$P$9</f>
        <v>146.30000000000001</v>
      </c>
      <c r="S7" s="20">
        <f>O8*$P$9</f>
        <v>292.60000000000002</v>
      </c>
      <c r="T7" s="21">
        <f>-SUM(-Q7,Q6)</f>
        <v>0.3892444405820128</v>
      </c>
      <c r="U7" s="21">
        <f>T8</f>
        <v>0.21199674249249056</v>
      </c>
    </row>
    <row r="8" spans="2:21" x14ac:dyDescent="0.25">
      <c r="B8" s="1">
        <v>2</v>
      </c>
      <c r="C8" t="s">
        <v>29</v>
      </c>
      <c r="D8" s="2">
        <v>10746.5</v>
      </c>
      <c r="E8" s="15">
        <v>10</v>
      </c>
      <c r="F8" s="14">
        <f>inventory[[#This Row],[Chi phí đơn vị]]*inventory[[#This Row],[Số lượng]]</f>
        <v>107465</v>
      </c>
      <c r="G8" s="8">
        <f>_xlfn.RANK.EQ(inventory[[#This Row],[Tổng chi phí]],inventory[Tổng chi phí],0)</f>
        <v>2</v>
      </c>
      <c r="H8" s="8">
        <f>SUMIFS(inventory[Số lượng],inventory[Xếp hạng],"&lt;="&amp;inventory[[#This Row],[No.]])</f>
        <v>30</v>
      </c>
      <c r="I8" s="9">
        <f>inventory[[#This Row],[Đơn vị tích lũy]]/MAX(inventory[Đơn vị tích lũy])</f>
        <v>2.050580997949419E-2</v>
      </c>
      <c r="J8" s="10">
        <f>SUMIFS(inventory[Tổng chi phí],inventory[Xếp hạng],"&lt;="&amp;inventory[[#This Row],[No.]])</f>
        <v>258139</v>
      </c>
      <c r="K8" s="9">
        <f>inventory[[#This Row],[Chi phí tích lũy]]/MAX(inventory[Chi phí tích lũy])</f>
        <v>0.17444397372936829</v>
      </c>
      <c r="L8" s="11" t="str">
        <f>IF(inventory[[#This Row],[% đơn vị tích lũy]]&lt;=$O$7,$N$7,IF(inventory[[#This Row],[% đơn vị tích lũy]]&lt;=$O$8,$N$8,$N$9))</f>
        <v>A</v>
      </c>
      <c r="N8" s="4" t="s">
        <v>16</v>
      </c>
      <c r="O8" s="5">
        <v>0.2</v>
      </c>
      <c r="P8" s="18">
        <v>438.90000000000003</v>
      </c>
      <c r="Q8" s="19">
        <f>INDEX(inventory[Chi phí tích lũy],MATCH(P8,inventory[Đơn vị tích lũy]))/MAX(inventory[Chi phí tích lũy])</f>
        <v>0.60124118307450336</v>
      </c>
      <c r="R8" s="20">
        <f>O8*$P$9</f>
        <v>292.60000000000002</v>
      </c>
      <c r="S8" s="20">
        <f t="shared" ref="S8:S9" si="0">O9*$P$9</f>
        <v>1024.0999999999999</v>
      </c>
      <c r="T8" s="21">
        <f>-SUM(-Q8,Q7)</f>
        <v>0.21199674249249056</v>
      </c>
      <c r="U8" s="21">
        <f>T9</f>
        <v>0.39875881692549664</v>
      </c>
    </row>
    <row r="9" spans="2:21" x14ac:dyDescent="0.25">
      <c r="B9" s="1">
        <v>3</v>
      </c>
      <c r="C9" t="s">
        <v>30</v>
      </c>
      <c r="D9" s="2">
        <v>4566.7</v>
      </c>
      <c r="E9" s="15">
        <v>15</v>
      </c>
      <c r="F9" s="14">
        <f>inventory[[#This Row],[Chi phí đơn vị]]*inventory[[#This Row],[Số lượng]]</f>
        <v>68500.5</v>
      </c>
      <c r="G9" s="8">
        <f>_xlfn.RANK.EQ(inventory[[#This Row],[Tổng chi phí]],inventory[Tổng chi phí],0)</f>
        <v>5</v>
      </c>
      <c r="H9" s="8">
        <f>SUMIFS(inventory[Số lượng],inventory[Xếp hạng],"&lt;="&amp;inventory[[#This Row],[No.]])</f>
        <v>52</v>
      </c>
      <c r="I9" s="9">
        <f>inventory[[#This Row],[Đơn vị tích lũy]]/MAX(inventory[Đơn vị tích lũy])</f>
        <v>3.5543403964456599E-2</v>
      </c>
      <c r="J9" s="10">
        <f>SUMIFS(inventory[Tổng chi phí],inventory[Xếp hạng],"&lt;="&amp;inventory[[#This Row],[No.]])</f>
        <v>335860.6</v>
      </c>
      <c r="K9" s="9">
        <f>inventory[[#This Row],[Chi phí tích lũy]]/MAX(inventory[Chi phí tích lũy])</f>
        <v>0.22696631536935477</v>
      </c>
      <c r="L9" s="11" t="str">
        <f>IF(inventory[[#This Row],[% đơn vị tích lũy]]&lt;=$O$7,$N$7,IF(inventory[[#This Row],[% đơn vị tích lũy]]&lt;=$O$8,$N$8,$N$9))</f>
        <v>A</v>
      </c>
      <c r="N9" s="4" t="s">
        <v>17</v>
      </c>
      <c r="O9" s="5">
        <v>0.7</v>
      </c>
      <c r="P9" s="18">
        <v>1463</v>
      </c>
      <c r="Q9" s="19">
        <f>INDEX(inventory[Chi phí tích lũy],MATCH(P9,inventory[Đơn vị tích lũy]))/MAX(inventory[Chi phí tích lũy])</f>
        <v>1</v>
      </c>
      <c r="R9" s="20">
        <f>O9*$P$9</f>
        <v>1024.0999999999999</v>
      </c>
      <c r="S9" s="20">
        <f t="shared" si="0"/>
        <v>0</v>
      </c>
      <c r="T9" s="21">
        <f>-SUM(-Q9,Q8)</f>
        <v>0.39875881692549664</v>
      </c>
      <c r="U9" s="21">
        <f>T10</f>
        <v>0</v>
      </c>
    </row>
    <row r="10" spans="2:21" x14ac:dyDescent="0.25">
      <c r="B10" s="1">
        <v>4</v>
      </c>
      <c r="C10" t="s">
        <v>31</v>
      </c>
      <c r="D10" s="2">
        <v>3536.4</v>
      </c>
      <c r="E10" s="15">
        <v>10</v>
      </c>
      <c r="F10" s="14">
        <f>inventory[[#This Row],[Chi phí đơn vị]]*inventory[[#This Row],[Số lượng]]</f>
        <v>35364</v>
      </c>
      <c r="G10" s="8">
        <f>_xlfn.RANK.EQ(inventory[[#This Row],[Tổng chi phí]],inventory[Tổng chi phí],0)</f>
        <v>9</v>
      </c>
      <c r="H10" s="8">
        <f>SUMIFS(inventory[Số lượng],inventory[Xếp hạng],"&lt;="&amp;inventory[[#This Row],[No.]])</f>
        <v>91</v>
      </c>
      <c r="I10" s="9">
        <f>inventory[[#This Row],[Đơn vị tích lũy]]/MAX(inventory[Đơn vị tích lũy])</f>
        <v>6.2200956937799042E-2</v>
      </c>
      <c r="J10" s="10">
        <f>SUMIFS(inventory[Tổng chi phí],inventory[Xếp hạng],"&lt;="&amp;inventory[[#This Row],[No.]])</f>
        <v>412491.69999999995</v>
      </c>
      <c r="K10" s="9">
        <f>inventory[[#This Row],[Chi phí tích lũy]]/MAX(inventory[Chi phí tích lũy])</f>
        <v>0.27875172398739617</v>
      </c>
      <c r="L10" s="11" t="str">
        <f>IF(inventory[[#This Row],[% đơn vị tích lũy]]&lt;=$O$7,$N$7,IF(inventory[[#This Row],[% đơn vị tích lũy]]&lt;=$O$8,$N$8,$N$9))</f>
        <v>A</v>
      </c>
    </row>
    <row r="11" spans="2:21" x14ac:dyDescent="0.25">
      <c r="B11" s="1">
        <v>5</v>
      </c>
      <c r="C11" t="s">
        <v>32</v>
      </c>
      <c r="D11" s="2">
        <v>3113.2</v>
      </c>
      <c r="E11" s="15">
        <v>12</v>
      </c>
      <c r="F11" s="14">
        <f>inventory[[#This Row],[Chi phí đơn vị]]*inventory[[#This Row],[Số lượng]]</f>
        <v>37358.399999999994</v>
      </c>
      <c r="G11" s="8">
        <f>_xlfn.RANK.EQ(inventory[[#This Row],[Tổng chi phí]],inventory[Tổng chi phí],0)</f>
        <v>8</v>
      </c>
      <c r="H11" s="8">
        <f>SUMIFS(inventory[Số lượng],inventory[Xếp hạng],"&lt;="&amp;inventory[[#This Row],[No.]])</f>
        <v>106</v>
      </c>
      <c r="I11" s="9">
        <f>inventory[[#This Row],[Đơn vị tích lũy]]/MAX(inventory[Đơn vị tích lũy])</f>
        <v>7.2453861927546132E-2</v>
      </c>
      <c r="J11" s="10">
        <f>SUMIFS(inventory[Tổng chi phí],inventory[Xếp hạng],"&lt;="&amp;inventory[[#This Row],[No.]])</f>
        <v>480992.19999999995</v>
      </c>
      <c r="K11" s="9">
        <f>inventory[[#This Row],[Chi phí tích lũy]]/MAX(inventory[Chi phí tích lũy])</f>
        <v>0.32504267352407445</v>
      </c>
      <c r="L11" s="11" t="str">
        <f>IF(inventory[[#This Row],[% đơn vị tích lũy]]&lt;=$O$7,$N$7,IF(inventory[[#This Row],[% đơn vị tích lũy]]&lt;=$O$8,$N$8,$N$9))</f>
        <v>A</v>
      </c>
    </row>
    <row r="12" spans="2:21" x14ac:dyDescent="0.25">
      <c r="B12" s="1">
        <v>6</v>
      </c>
      <c r="C12" t="s">
        <v>33</v>
      </c>
      <c r="D12" s="2">
        <v>7533.7</v>
      </c>
      <c r="E12" s="15">
        <v>20</v>
      </c>
      <c r="F12" s="14">
        <f>inventory[[#This Row],[Chi phí đơn vị]]*inventory[[#This Row],[Số lượng]]</f>
        <v>150674</v>
      </c>
      <c r="G12" s="8">
        <f>_xlfn.RANK.EQ(inventory[[#This Row],[Tổng chi phí]],inventory[Tổng chi phí],0)</f>
        <v>1</v>
      </c>
      <c r="H12" s="8">
        <f>SUMIFS(inventory[Số lượng],inventory[Xếp hạng],"&lt;="&amp;inventory[[#This Row],[No.]])</f>
        <v>114</v>
      </c>
      <c r="I12" s="9">
        <f>inventory[[#This Row],[Đơn vị tích lũy]]/MAX(inventory[Đơn vị tích lũy])</f>
        <v>7.792207792207792E-2</v>
      </c>
      <c r="J12" s="10">
        <f>SUMIFS(inventory[Tổng chi phí],inventory[Xếp hạng],"&lt;="&amp;inventory[[#This Row],[No.]])</f>
        <v>531809.79999999993</v>
      </c>
      <c r="K12" s="9">
        <f>inventory[[#This Row],[Chi phí tích lũy]]/MAX(inventory[Chi phí tích lũy])</f>
        <v>0.35938395507932003</v>
      </c>
      <c r="L12" s="11" t="str">
        <f>IF(inventory[[#This Row],[% đơn vị tích lũy]]&lt;=$O$7,$N$7,IF(inventory[[#This Row],[% đơn vị tích lũy]]&lt;=$O$8,$N$8,$N$9))</f>
        <v>A</v>
      </c>
      <c r="S12" t="s">
        <v>14</v>
      </c>
    </row>
    <row r="13" spans="2:21" x14ac:dyDescent="0.25">
      <c r="B13" s="1">
        <v>7</v>
      </c>
      <c r="C13" t="s">
        <v>34</v>
      </c>
      <c r="D13" s="2">
        <v>3532.8</v>
      </c>
      <c r="E13" s="15">
        <v>22</v>
      </c>
      <c r="F13" s="14">
        <f>inventory[[#This Row],[Chi phí đơn vị]]*inventory[[#This Row],[Số lượng]]</f>
        <v>77721.600000000006</v>
      </c>
      <c r="G13" s="8">
        <f>_xlfn.RANK.EQ(inventory[[#This Row],[Tổng chi phí]],inventory[Tổng chi phí],0)</f>
        <v>3</v>
      </c>
      <c r="H13" s="8">
        <f>SUMIFS(inventory[Số lượng],inventory[Xếp hạng],"&lt;="&amp;inventory[[#This Row],[No.]])</f>
        <v>136</v>
      </c>
      <c r="I13" s="9">
        <f>inventory[[#This Row],[Đơn vị tích lũy]]/MAX(inventory[Đơn vị tích lũy])</f>
        <v>9.2959671907040325E-2</v>
      </c>
      <c r="J13" s="10">
        <f>SUMIFS(inventory[Tổng chi phí],inventory[Xếp hạng],"&lt;="&amp;inventory[[#This Row],[No.]])</f>
        <v>575996.79999999993</v>
      </c>
      <c r="K13" s="9">
        <f>inventory[[#This Row],[Chi phí tích lũy]]/MAX(inventory[Chi phí tích lũy])</f>
        <v>0.3892444405820128</v>
      </c>
      <c r="L13" s="11" t="str">
        <f>IF(inventory[[#This Row],[% đơn vị tích lũy]]&lt;=$O$7,$N$7,IF(inventory[[#This Row],[% đơn vị tích lũy]]&lt;=$O$8,$N$8,$N$9))</f>
        <v>A</v>
      </c>
      <c r="S13" t="s">
        <v>14</v>
      </c>
    </row>
    <row r="14" spans="2:21" x14ac:dyDescent="0.25">
      <c r="B14" s="1">
        <v>8</v>
      </c>
      <c r="C14" t="s">
        <v>35</v>
      </c>
      <c r="D14" s="2">
        <v>1964.9</v>
      </c>
      <c r="E14" s="15">
        <v>39</v>
      </c>
      <c r="F14" s="14">
        <f>inventory[[#This Row],[Chi phí đơn vị]]*inventory[[#This Row],[Số lượng]]</f>
        <v>76631.100000000006</v>
      </c>
      <c r="G14" s="8">
        <f>_xlfn.RANK.EQ(inventory[[#This Row],[Tổng chi phí]],inventory[Tổng chi phí],0)</f>
        <v>4</v>
      </c>
      <c r="H14" s="8">
        <f>SUMIFS(inventory[Số lượng],inventory[Xếp hạng],"&lt;="&amp;inventory[[#This Row],[No.]])</f>
        <v>148</v>
      </c>
      <c r="I14" s="9">
        <f>inventory[[#This Row],[Đơn vị tích lũy]]/MAX(inventory[Đơn vị tích lũy])</f>
        <v>0.10116199589883801</v>
      </c>
      <c r="J14" s="10">
        <f>SUMIFS(inventory[Tổng chi phí],inventory[Xếp hạng],"&lt;="&amp;inventory[[#This Row],[No.]])</f>
        <v>613355.19999999995</v>
      </c>
      <c r="K14" s="9">
        <f>inventory[[#This Row],[Chi phí tích lũy]]/MAX(inventory[Chi phí tích lũy])</f>
        <v>0.41449032651234968</v>
      </c>
      <c r="L14" s="11" t="str">
        <f>IF(inventory[[#This Row],[% đơn vị tích lũy]]&lt;=$O$7,$N$7,IF(inventory[[#This Row],[% đơn vị tích lũy]]&lt;=$O$8,$N$8,$N$9))</f>
        <v>B</v>
      </c>
      <c r="S14" t="s">
        <v>14</v>
      </c>
    </row>
    <row r="15" spans="2:21" x14ac:dyDescent="0.25">
      <c r="B15" s="1">
        <v>9</v>
      </c>
      <c r="C15" t="s">
        <v>36</v>
      </c>
      <c r="D15" s="2">
        <v>2008.5</v>
      </c>
      <c r="E15" s="15">
        <v>22</v>
      </c>
      <c r="F15" s="14">
        <f>inventory[[#This Row],[Chi phí đơn vị]]*inventory[[#This Row],[Số lượng]]</f>
        <v>44187</v>
      </c>
      <c r="G15" s="8">
        <f>_xlfn.RANK.EQ(inventory[[#This Row],[Tổng chi phí]],inventory[Tổng chi phí],0)</f>
        <v>7</v>
      </c>
      <c r="H15" s="8">
        <f>SUMIFS(inventory[Số lượng],inventory[Xếp hạng],"&lt;="&amp;inventory[[#This Row],[No.]])</f>
        <v>158</v>
      </c>
      <c r="I15" s="9">
        <f>inventory[[#This Row],[Đơn vị tích lũy]]/MAX(inventory[Đơn vị tích lũy])</f>
        <v>0.10799726589200273</v>
      </c>
      <c r="J15" s="10">
        <f>SUMIFS(inventory[Tổng chi phí],inventory[Xếp hạng],"&lt;="&amp;inventory[[#This Row],[No.]])</f>
        <v>648719.19999999995</v>
      </c>
      <c r="K15" s="9">
        <f>inventory[[#This Row],[Chi phí tích lũy]]/MAX(inventory[Chi phí tích lũy])</f>
        <v>0.43838844607958044</v>
      </c>
      <c r="L15" s="11" t="str">
        <f>IF(inventory[[#This Row],[% đơn vị tích lũy]]&lt;=$O$7,$N$7,IF(inventory[[#This Row],[% đơn vị tích lũy]]&lt;=$O$8,$N$8,$N$9))</f>
        <v>B</v>
      </c>
    </row>
    <row r="16" spans="2:21" x14ac:dyDescent="0.25">
      <c r="B16" s="1">
        <v>10</v>
      </c>
      <c r="C16" t="s">
        <v>37</v>
      </c>
      <c r="D16" s="2">
        <v>1422.2</v>
      </c>
      <c r="E16" s="15">
        <v>12</v>
      </c>
      <c r="F16" s="14">
        <f>inventory[[#This Row],[Chi phí đơn vị]]*inventory[[#This Row],[Số lượng]]</f>
        <v>17066.400000000001</v>
      </c>
      <c r="G16" s="8">
        <f>_xlfn.RANK.EQ(inventory[[#This Row],[Tổng chi phí]],inventory[Tổng chi phí],0)</f>
        <v>22</v>
      </c>
      <c r="H16" s="8">
        <f>SUMIFS(inventory[Số lượng],inventory[Xếp hạng],"&lt;="&amp;inventory[[#This Row],[No.]])</f>
        <v>188</v>
      </c>
      <c r="I16" s="9">
        <f>inventory[[#This Row],[Đơn vị tích lũy]]/MAX(inventory[Đơn vị tích lũy])</f>
        <v>0.12850307587149692</v>
      </c>
      <c r="J16" s="10">
        <f>SUMIFS(inventory[Tổng chi phí],inventory[Xếp hạng],"&lt;="&amp;inventory[[#This Row],[No.]])</f>
        <v>684017.2</v>
      </c>
      <c r="K16" s="9">
        <f>inventory[[#This Row],[Chi phí tích lũy]]/MAX(inventory[Chi phí tích lũy])</f>
        <v>0.46224196447354354</v>
      </c>
      <c r="L16" s="11" t="str">
        <f>IF(inventory[[#This Row],[% đơn vị tích lũy]]&lt;=$O$7,$N$7,IF(inventory[[#This Row],[% đơn vị tích lũy]]&lt;=$O$8,$N$8,$N$9))</f>
        <v>B</v>
      </c>
    </row>
    <row r="17" spans="2:12" x14ac:dyDescent="0.25">
      <c r="B17" s="1">
        <v>11</v>
      </c>
      <c r="C17" t="s">
        <v>38</v>
      </c>
      <c r="D17" s="2">
        <v>1356.4</v>
      </c>
      <c r="E17" s="15">
        <v>10</v>
      </c>
      <c r="F17" s="14">
        <f>inventory[[#This Row],[Chi phí đơn vị]]*inventory[[#This Row],[Số lượng]]</f>
        <v>13564</v>
      </c>
      <c r="G17" s="8">
        <f>_xlfn.RANK.EQ(inventory[[#This Row],[Tổng chi phí]],inventory[Tổng chi phí],0)</f>
        <v>34</v>
      </c>
      <c r="H17" s="8">
        <f>SUMIFS(inventory[Số lượng],inventory[Xếp hạng],"&lt;="&amp;inventory[[#This Row],[No.]])</f>
        <v>213</v>
      </c>
      <c r="I17" s="9">
        <f>inventory[[#This Row],[Đơn vị tích lũy]]/MAX(inventory[Đơn vị tích lũy])</f>
        <v>0.14559125085440874</v>
      </c>
      <c r="J17" s="10">
        <f>SUMIFS(inventory[Tổng chi phí],inventory[Xếp hạng],"&lt;="&amp;inventory[[#This Row],[No.]])</f>
        <v>718674.7</v>
      </c>
      <c r="K17" s="9">
        <f>inventory[[#This Row],[Chi phí tích lũy]]/MAX(inventory[Chi phí tích lũy])</f>
        <v>0.48566264875420467</v>
      </c>
      <c r="L17" s="11" t="str">
        <f>IF(inventory[[#This Row],[% đơn vị tích lũy]]&lt;=$O$7,$N$7,IF(inventory[[#This Row],[% đơn vị tích lũy]]&lt;=$O$8,$N$8,$N$9))</f>
        <v>B</v>
      </c>
    </row>
    <row r="18" spans="2:12" x14ac:dyDescent="0.25">
      <c r="B18" s="1">
        <v>12</v>
      </c>
      <c r="C18" t="s">
        <v>39</v>
      </c>
      <c r="D18" s="2">
        <v>921.8</v>
      </c>
      <c r="E18" s="15">
        <v>7</v>
      </c>
      <c r="F18" s="14">
        <f>inventory[[#This Row],[Chi phí đơn vị]]*inventory[[#This Row],[Số lượng]]</f>
        <v>6452.5999999999995</v>
      </c>
      <c r="G18" s="8">
        <f>_xlfn.RANK.EQ(inventory[[#This Row],[Tổng chi phí]],inventory[Tổng chi phí],0)</f>
        <v>63</v>
      </c>
      <c r="H18" s="8">
        <f>SUMIFS(inventory[Số lượng],inventory[Xếp hạng],"&lt;="&amp;inventory[[#This Row],[No.]])</f>
        <v>245</v>
      </c>
      <c r="I18" s="9">
        <f>inventory[[#This Row],[Đơn vị tích lũy]]/MAX(inventory[Đơn vị tích lũy])</f>
        <v>0.1674641148325359</v>
      </c>
      <c r="J18" s="10">
        <f>SUMIFS(inventory[Tổng chi phí],inventory[Xếp hạng],"&lt;="&amp;inventory[[#This Row],[No.]])</f>
        <v>749186.7</v>
      </c>
      <c r="K18" s="9">
        <f>inventory[[#This Row],[Chi phí tích lũy]]/MAX(inventory[Chi phí tích lũy])</f>
        <v>0.50628190631091052</v>
      </c>
      <c r="L18" s="11" t="str">
        <f>IF(inventory[[#This Row],[% đơn vị tích lũy]]&lt;=$O$7,$N$7,IF(inventory[[#This Row],[% đơn vị tích lũy]]&lt;=$O$8,$N$8,$N$9))</f>
        <v>B</v>
      </c>
    </row>
    <row r="19" spans="2:12" x14ac:dyDescent="0.25">
      <c r="B19" s="1">
        <v>13</v>
      </c>
      <c r="C19" t="s">
        <v>40</v>
      </c>
      <c r="D19" s="2">
        <v>1220.2</v>
      </c>
      <c r="E19" s="15">
        <v>19</v>
      </c>
      <c r="F19" s="14">
        <f>inventory[[#This Row],[Chi phí đơn vị]]*inventory[[#This Row],[Số lượng]]</f>
        <v>23183.8</v>
      </c>
      <c r="G19" s="8">
        <f>_xlfn.RANK.EQ(inventory[[#This Row],[Tổng chi phí]],inventory[Tổng chi phí],0)</f>
        <v>15</v>
      </c>
      <c r="H19" s="8">
        <f>SUMIFS(inventory[Số lượng],inventory[Xếp hạng],"&lt;="&amp;inventory[[#This Row],[No.]])</f>
        <v>274</v>
      </c>
      <c r="I19" s="9">
        <f>inventory[[#This Row],[Đơn vị tích lũy]]/MAX(inventory[Đơn vị tích lũy])</f>
        <v>0.18728639781271361</v>
      </c>
      <c r="J19" s="10">
        <f>SUMIFS(inventory[Tổng chi phí],inventory[Xếp hạng],"&lt;="&amp;inventory[[#This Row],[No.]])</f>
        <v>775008.29999999993</v>
      </c>
      <c r="K19" s="9">
        <f>inventory[[#This Row],[Chi phí tích lũy]]/MAX(inventory[Chi phí tích lũy])</f>
        <v>0.52373150715406191</v>
      </c>
      <c r="L19" s="11" t="str">
        <f>IF(inventory[[#This Row],[% đơn vị tích lũy]]&lt;=$O$7,$N$7,IF(inventory[[#This Row],[% đơn vị tích lũy]]&lt;=$O$8,$N$8,$N$9))</f>
        <v>B</v>
      </c>
    </row>
    <row r="20" spans="2:12" x14ac:dyDescent="0.25">
      <c r="B20" s="1">
        <v>14</v>
      </c>
      <c r="C20" t="s">
        <v>41</v>
      </c>
      <c r="D20" s="2">
        <v>1386.3</v>
      </c>
      <c r="E20" s="15">
        <v>25</v>
      </c>
      <c r="F20" s="14">
        <f>inventory[[#This Row],[Chi phí đơn vị]]*inventory[[#This Row],[Số lượng]]</f>
        <v>34657.5</v>
      </c>
      <c r="G20" s="8">
        <f>_xlfn.RANK.EQ(inventory[[#This Row],[Tổng chi phí]],inventory[Tổng chi phí],0)</f>
        <v>11</v>
      </c>
      <c r="H20" s="8">
        <f>SUMIFS(inventory[Số lượng],inventory[Xếp hạng],"&lt;="&amp;inventory[[#This Row],[No.]])</f>
        <v>294</v>
      </c>
      <c r="I20" s="9">
        <f>inventory[[#This Row],[Đơn vị tích lũy]]/MAX(inventory[Đơn vị tích lũy])</f>
        <v>0.20095693779904306</v>
      </c>
      <c r="J20" s="10">
        <f>SUMIFS(inventory[Tổng chi phí],inventory[Xếp hạng],"&lt;="&amp;inventory[[#This Row],[No.]])</f>
        <v>800428.29999999993</v>
      </c>
      <c r="K20" s="9">
        <f>inventory[[#This Row],[Chi phí tích lũy]]/MAX(inventory[Chi phí tích lũy])</f>
        <v>0.54090971661563314</v>
      </c>
      <c r="L20" s="11" t="str">
        <f>IF(inventory[[#This Row],[% đơn vị tích lũy]]&lt;=$O$7,$N$7,IF(inventory[[#This Row],[% đơn vị tích lũy]]&lt;=$O$8,$N$8,$N$9))</f>
        <v>C</v>
      </c>
    </row>
    <row r="21" spans="2:12" x14ac:dyDescent="0.25">
      <c r="B21" s="1">
        <v>15</v>
      </c>
      <c r="C21" t="s">
        <v>28</v>
      </c>
      <c r="D21" s="2">
        <v>1271</v>
      </c>
      <c r="E21" s="15">
        <v>20</v>
      </c>
      <c r="F21" s="14">
        <f>inventory[[#This Row],[Chi phí đơn vị]]*inventory[[#This Row],[Số lượng]]</f>
        <v>25420</v>
      </c>
      <c r="G21" s="8">
        <f>_xlfn.RANK.EQ(inventory[[#This Row],[Tổng chi phí]],inventory[Tổng chi phí],0)</f>
        <v>14</v>
      </c>
      <c r="H21" s="8">
        <f>SUMIFS(inventory[Số lượng],inventory[Xếp hạng],"&lt;="&amp;inventory[[#This Row],[No.]])</f>
        <v>313</v>
      </c>
      <c r="I21" s="9">
        <f>inventory[[#This Row],[Đơn vị tích lũy]]/MAX(inventory[Đơn vị tích lũy])</f>
        <v>0.21394395078605605</v>
      </c>
      <c r="J21" s="10">
        <f>SUMIFS(inventory[Tổng chi phí],inventory[Xếp hạng],"&lt;="&amp;inventory[[#This Row],[No.]])</f>
        <v>823612.1</v>
      </c>
      <c r="K21" s="9">
        <f>inventory[[#This Row],[Chi phí tích lũy]]/MAX(inventory[Chi phí tích lũy])</f>
        <v>0.55657675723385402</v>
      </c>
      <c r="L21" s="11" t="str">
        <f>IF(inventory[[#This Row],[% đơn vị tích lũy]]&lt;=$O$7,$N$7,IF(inventory[[#This Row],[% đơn vị tích lũy]]&lt;=$O$8,$N$8,$N$9))</f>
        <v>C</v>
      </c>
    </row>
    <row r="22" spans="2:12" x14ac:dyDescent="0.25">
      <c r="B22" s="1">
        <v>16</v>
      </c>
      <c r="C22" t="s">
        <v>29</v>
      </c>
      <c r="D22" s="2">
        <v>1176.5999999999999</v>
      </c>
      <c r="E22" s="15">
        <v>30</v>
      </c>
      <c r="F22" s="14">
        <f>inventory[[#This Row],[Chi phí đơn vị]]*inventory[[#This Row],[Số lượng]]</f>
        <v>35298</v>
      </c>
      <c r="G22" s="8">
        <f>_xlfn.RANK.EQ(inventory[[#This Row],[Tổng chi phí]],inventory[Tổng chi phí],0)</f>
        <v>10</v>
      </c>
      <c r="H22" s="8">
        <f>SUMIFS(inventory[Số lượng],inventory[Xếp hạng],"&lt;="&amp;inventory[[#This Row],[No.]])</f>
        <v>338</v>
      </c>
      <c r="I22" s="9">
        <f>inventory[[#This Row],[Đơn vị tích lũy]]/MAX(inventory[Đơn vị tích lũy])</f>
        <v>0.23103212576896787</v>
      </c>
      <c r="J22" s="10">
        <f>SUMIFS(inventory[Tổng chi phí],inventory[Xếp hạng],"&lt;="&amp;inventory[[#This Row],[No.]])</f>
        <v>846037.1</v>
      </c>
      <c r="K22" s="9">
        <f>inventory[[#This Row],[Chi phí tích lũy]]/MAX(inventory[Chi phí tích lũy])</f>
        <v>0.57173101951456751</v>
      </c>
      <c r="L22" s="11" t="str">
        <f>IF(inventory[[#This Row],[% đơn vị tích lũy]]&lt;=$O$7,$N$7,IF(inventory[[#This Row],[% đơn vị tích lũy]]&lt;=$O$8,$N$8,$N$9))</f>
        <v>C</v>
      </c>
    </row>
    <row r="23" spans="2:12" x14ac:dyDescent="0.25">
      <c r="B23" s="1">
        <v>17</v>
      </c>
      <c r="C23" t="s">
        <v>30</v>
      </c>
      <c r="D23" s="2">
        <v>973.1</v>
      </c>
      <c r="E23" s="15">
        <v>9</v>
      </c>
      <c r="F23" s="14">
        <f>inventory[[#This Row],[Chi phí đơn vị]]*inventory[[#This Row],[Số lượng]]</f>
        <v>8757.9</v>
      </c>
      <c r="G23" s="8">
        <f>_xlfn.RANK.EQ(inventory[[#This Row],[Tổng chi phí]],inventory[Tổng chi phí],0)</f>
        <v>55</v>
      </c>
      <c r="H23" s="8">
        <f>SUMIFS(inventory[Số lượng],inventory[Xếp hạng],"&lt;="&amp;inventory[[#This Row],[No.]])</f>
        <v>366</v>
      </c>
      <c r="I23" s="9">
        <f>inventory[[#This Row],[Đơn vị tích lũy]]/MAX(inventory[Đơn vị tích lũy])</f>
        <v>0.2501708817498291</v>
      </c>
      <c r="J23" s="10">
        <f>SUMIFS(inventory[Tổng chi phí],inventory[Xếp hạng],"&lt;="&amp;inventory[[#This Row],[No.]])</f>
        <v>868437.1</v>
      </c>
      <c r="K23" s="9">
        <f>inventory[[#This Row],[Chi phí tích lũy]]/MAX(inventory[Chi phí tích lũy])</f>
        <v>0.58686838741146741</v>
      </c>
      <c r="L23" s="11" t="str">
        <f>IF(inventory[[#This Row],[% đơn vị tích lũy]]&lt;=$O$7,$N$7,IF(inventory[[#This Row],[% đơn vị tích lũy]]&lt;=$O$8,$N$8,$N$9))</f>
        <v>C</v>
      </c>
    </row>
    <row r="24" spans="2:12" x14ac:dyDescent="0.25">
      <c r="B24" s="1">
        <v>18</v>
      </c>
      <c r="C24" t="s">
        <v>31</v>
      </c>
      <c r="D24" s="2">
        <v>1086</v>
      </c>
      <c r="E24" s="15">
        <v>17</v>
      </c>
      <c r="F24" s="14">
        <f>inventory[[#This Row],[Chi phí đơn vị]]*inventory[[#This Row],[Số lượng]]</f>
        <v>18462</v>
      </c>
      <c r="G24" s="8">
        <f>_xlfn.RANK.EQ(inventory[[#This Row],[Tổng chi phí]],inventory[Tổng chi phí],0)</f>
        <v>21</v>
      </c>
      <c r="H24" s="8">
        <f>SUMIFS(inventory[Số lượng],inventory[Xếp hạng],"&lt;="&amp;inventory[[#This Row],[No.]])</f>
        <v>404</v>
      </c>
      <c r="I24" s="9">
        <f>inventory[[#This Row],[Đơn vị tích lũy]]/MAX(inventory[Đơn vị tích lũy])</f>
        <v>0.27614490772385508</v>
      </c>
      <c r="J24" s="10">
        <f>SUMIFS(inventory[Tổng chi phí],inventory[Xếp hạng],"&lt;="&amp;inventory[[#This Row],[No.]])</f>
        <v>889705.7</v>
      </c>
      <c r="K24" s="9">
        <f>inventory[[#This Row],[Chi phí tích lũy]]/MAX(inventory[Chi phí tích lũy])</f>
        <v>0.60124118307450336</v>
      </c>
      <c r="L24" s="11" t="str">
        <f>IF(inventory[[#This Row],[% đơn vị tích lũy]]&lt;=$O$7,$N$7,IF(inventory[[#This Row],[% đơn vị tích lũy]]&lt;=$O$8,$N$8,$N$9))</f>
        <v>C</v>
      </c>
    </row>
    <row r="25" spans="2:12" x14ac:dyDescent="0.25">
      <c r="B25" s="1">
        <v>19</v>
      </c>
      <c r="C25" t="s">
        <v>32</v>
      </c>
      <c r="D25" s="2">
        <v>953.8</v>
      </c>
      <c r="E25" s="15">
        <v>16</v>
      </c>
      <c r="F25" s="14">
        <f>inventory[[#This Row],[Chi phí đơn vị]]*inventory[[#This Row],[Số lượng]]</f>
        <v>15260.8</v>
      </c>
      <c r="G25" s="8">
        <f>_xlfn.RANK.EQ(inventory[[#This Row],[Tổng chi phí]],inventory[Tổng chi phí],0)</f>
        <v>28</v>
      </c>
      <c r="H25" s="8">
        <f>SUMIFS(inventory[Số lượng],inventory[Xếp hạng],"&lt;="&amp;inventory[[#This Row],[No.]])</f>
        <v>439</v>
      </c>
      <c r="I25" s="9">
        <f>inventory[[#This Row],[Đơn vị tích lũy]]/MAX(inventory[Đơn vị tích lũy])</f>
        <v>0.30006835269993165</v>
      </c>
      <c r="J25" s="10">
        <f>SUMIFS(inventory[Tổng chi phí],inventory[Xếp hạng],"&lt;="&amp;inventory[[#This Row],[No.]])</f>
        <v>909956.7</v>
      </c>
      <c r="K25" s="9">
        <f>inventory[[#This Row],[Chi phí tích lũy]]/MAX(inventory[Chi phí tích lũy])</f>
        <v>0.61492630973879447</v>
      </c>
      <c r="L25" s="11" t="str">
        <f>IF(inventory[[#This Row],[% đơn vị tích lũy]]&lt;=$O$7,$N$7,IF(inventory[[#This Row],[% đơn vị tích lũy]]&lt;=$O$8,$N$8,$N$9))</f>
        <v>C</v>
      </c>
    </row>
    <row r="26" spans="2:12" x14ac:dyDescent="0.25">
      <c r="B26" s="1">
        <v>20</v>
      </c>
      <c r="C26" t="s">
        <v>33</v>
      </c>
      <c r="D26" s="2">
        <v>841.1</v>
      </c>
      <c r="E26" s="15">
        <v>10</v>
      </c>
      <c r="F26" s="14">
        <f>inventory[[#This Row],[Chi phí đơn vị]]*inventory[[#This Row],[Số lượng]]</f>
        <v>8411</v>
      </c>
      <c r="G26" s="8">
        <f>_xlfn.RANK.EQ(inventory[[#This Row],[Tổng chi phí]],inventory[Tổng chi phí],0)</f>
        <v>57</v>
      </c>
      <c r="H26" s="8">
        <f>SUMIFS(inventory[Số lượng],inventory[Xếp hạng],"&lt;="&amp;inventory[[#This Row],[No.]])</f>
        <v>471</v>
      </c>
      <c r="I26" s="9">
        <f>inventory[[#This Row],[Đơn vị tích lũy]]/MAX(inventory[Đơn vị tích lũy])</f>
        <v>0.32194121667805881</v>
      </c>
      <c r="J26" s="10">
        <f>SUMIFS(inventory[Tổng chi phí],inventory[Xếp hạng],"&lt;="&amp;inventory[[#This Row],[No.]])</f>
        <v>929431.89999999991</v>
      </c>
      <c r="K26" s="9">
        <f>inventory[[#This Row],[Chi phí tích lũy]]/MAX(inventory[Chi phí tích lũy])</f>
        <v>0.62808716988458491</v>
      </c>
      <c r="L26" s="11" t="str">
        <f>IF(inventory[[#This Row],[% đơn vị tích lũy]]&lt;=$O$7,$N$7,IF(inventory[[#This Row],[% đơn vị tích lũy]]&lt;=$O$8,$N$8,$N$9))</f>
        <v>C</v>
      </c>
    </row>
    <row r="27" spans="2:12" x14ac:dyDescent="0.25">
      <c r="B27" s="1">
        <v>21</v>
      </c>
      <c r="C27" t="s">
        <v>47</v>
      </c>
      <c r="D27" s="2">
        <v>694.7</v>
      </c>
      <c r="E27" s="15">
        <v>7</v>
      </c>
      <c r="F27" s="14">
        <f>inventory[[#This Row],[Chi phí đơn vị]]*inventory[[#This Row],[Số lượng]]</f>
        <v>4862.9000000000005</v>
      </c>
      <c r="G27" s="8">
        <f>_xlfn.RANK.EQ(inventory[[#This Row],[Tổng chi phí]],inventory[Tổng chi phí],0)</f>
        <v>68</v>
      </c>
      <c r="H27" s="8">
        <f>SUMIFS(inventory[Số lượng],inventory[Xếp hạng],"&lt;="&amp;inventory[[#This Row],[No.]])</f>
        <v>488</v>
      </c>
      <c r="I27" s="9">
        <f>inventory[[#This Row],[Đơn vị tích lũy]]/MAX(inventory[Đơn vị tích lũy])</f>
        <v>0.33356117566643884</v>
      </c>
      <c r="J27" s="10">
        <f>SUMIFS(inventory[Tổng chi phí],inventory[Xếp hạng],"&lt;="&amp;inventory[[#This Row],[No.]])</f>
        <v>947893.89999999991</v>
      </c>
      <c r="K27" s="9">
        <f>inventory[[#This Row],[Chi phí tích lũy]]/MAX(inventory[Chi phí tích lũy])</f>
        <v>0.64056333444318159</v>
      </c>
      <c r="L27" s="11" t="str">
        <f>IF(inventory[[#This Row],[% đơn vị tích lũy]]&lt;=$O$7,$N$7,IF(inventory[[#This Row],[% đơn vị tích lũy]]&lt;=$O$8,$N$8,$N$9))</f>
        <v>C</v>
      </c>
    </row>
    <row r="28" spans="2:12" x14ac:dyDescent="0.25">
      <c r="B28" s="1">
        <v>22</v>
      </c>
      <c r="C28" t="s">
        <v>48</v>
      </c>
      <c r="D28" s="2">
        <v>953.5</v>
      </c>
      <c r="E28" s="15">
        <v>32</v>
      </c>
      <c r="F28" s="14">
        <f>inventory[[#This Row],[Chi phí đơn vị]]*inventory[[#This Row],[Số lượng]]</f>
        <v>30512</v>
      </c>
      <c r="G28" s="8">
        <f>_xlfn.RANK.EQ(inventory[[#This Row],[Tổng chi phí]],inventory[Tổng chi phí],0)</f>
        <v>12</v>
      </c>
      <c r="H28" s="8">
        <f>SUMIFS(inventory[Số lượng],inventory[Xếp hạng],"&lt;="&amp;inventory[[#This Row],[No.]])</f>
        <v>500</v>
      </c>
      <c r="I28" s="9">
        <f>inventory[[#This Row],[Đơn vị tích lũy]]/MAX(inventory[Đơn vị tích lũy])</f>
        <v>0.34176349965823649</v>
      </c>
      <c r="J28" s="10">
        <f>SUMIFS(inventory[Tổng chi phí],inventory[Xếp hạng],"&lt;="&amp;inventory[[#This Row],[No.]])</f>
        <v>964960.29999999993</v>
      </c>
      <c r="K28" s="9">
        <f>inventory[[#This Row],[Chi phí tích lũy]]/MAX(inventory[Chi phí tích lũy])</f>
        <v>0.65209638691977323</v>
      </c>
      <c r="L28" s="11" t="str">
        <f>IF(inventory[[#This Row],[% đơn vị tích lũy]]&lt;=$O$7,$N$7,IF(inventory[[#This Row],[% đơn vị tích lũy]]&lt;=$O$8,$N$8,$N$9))</f>
        <v>C</v>
      </c>
    </row>
    <row r="29" spans="2:12" x14ac:dyDescent="0.25">
      <c r="B29" s="1">
        <v>23</v>
      </c>
      <c r="C29" t="s">
        <v>49</v>
      </c>
      <c r="D29" s="2">
        <v>817.2</v>
      </c>
      <c r="E29" s="15">
        <v>13</v>
      </c>
      <c r="F29" s="14">
        <f>inventory[[#This Row],[Chi phí đơn vị]]*inventory[[#This Row],[Số lượng]]</f>
        <v>10623.6</v>
      </c>
      <c r="G29" s="8">
        <f>_xlfn.RANK.EQ(inventory[[#This Row],[Tổng chi phí]],inventory[Tổng chi phí],0)</f>
        <v>45</v>
      </c>
      <c r="H29" s="8">
        <f>SUMIFS(inventory[Số lượng],inventory[Xếp hạng],"&lt;="&amp;inventory[[#This Row],[No.]])</f>
        <v>530</v>
      </c>
      <c r="I29" s="9">
        <f>inventory[[#This Row],[Đơn vị tích lũy]]/MAX(inventory[Đơn vị tích lũy])</f>
        <v>0.36226930963773069</v>
      </c>
      <c r="J29" s="10">
        <f>SUMIFS(inventory[Tổng chi phí],inventory[Xếp hạng],"&lt;="&amp;inventory[[#This Row],[No.]])</f>
        <v>981397.29999999993</v>
      </c>
      <c r="K29" s="9">
        <f>inventory[[#This Row],[Chi phí tích lũy]]/MAX(inventory[Chi phí tích lũy])</f>
        <v>0.66320410638947613</v>
      </c>
      <c r="L29" s="11" t="str">
        <f>IF(inventory[[#This Row],[% đơn vị tích lũy]]&lt;=$O$7,$N$7,IF(inventory[[#This Row],[% đơn vị tích lũy]]&lt;=$O$8,$N$8,$N$9))</f>
        <v>C</v>
      </c>
    </row>
    <row r="30" spans="2:12" x14ac:dyDescent="0.25">
      <c r="B30" s="1">
        <v>24</v>
      </c>
      <c r="C30" t="s">
        <v>50</v>
      </c>
      <c r="D30" s="2">
        <v>897</v>
      </c>
      <c r="E30" s="15">
        <v>25</v>
      </c>
      <c r="F30" s="14">
        <f>inventory[[#This Row],[Chi phí đơn vị]]*inventory[[#This Row],[Số lượng]]</f>
        <v>22425</v>
      </c>
      <c r="G30" s="8">
        <f>_xlfn.RANK.EQ(inventory[[#This Row],[Tổng chi phí]],inventory[Tổng chi phí],0)</f>
        <v>16</v>
      </c>
      <c r="H30" s="8">
        <f>SUMIFS(inventory[Số lượng],inventory[Xếp hạng],"&lt;="&amp;inventory[[#This Row],[No.]])</f>
        <v>553</v>
      </c>
      <c r="I30" s="9">
        <f>inventory[[#This Row],[Đơn vị tích lũy]]/MAX(inventory[Đơn vị tích lũy])</f>
        <v>0.37799043062200954</v>
      </c>
      <c r="J30" s="10">
        <f>SUMIFS(inventory[Tổng chi phí],inventory[Xếp hạng],"&lt;="&amp;inventory[[#This Row],[No.]])</f>
        <v>997630.7</v>
      </c>
      <c r="K30" s="9">
        <f>inventory[[#This Row],[Chi phí tích lũy]]/MAX(inventory[Chi phí tích lũy])</f>
        <v>0.67417423799740184</v>
      </c>
      <c r="L30" s="11" t="str">
        <f>IF(inventory[[#This Row],[% đơn vị tích lũy]]&lt;=$O$7,$N$7,IF(inventory[[#This Row],[% đơn vị tích lũy]]&lt;=$O$8,$N$8,$N$9))</f>
        <v>C</v>
      </c>
    </row>
    <row r="31" spans="2:12" x14ac:dyDescent="0.25">
      <c r="B31" s="1">
        <v>25</v>
      </c>
      <c r="C31" t="s">
        <v>51</v>
      </c>
      <c r="D31" s="2">
        <v>696.4</v>
      </c>
      <c r="E31" s="15">
        <v>6</v>
      </c>
      <c r="F31" s="14">
        <f>inventory[[#This Row],[Chi phí đơn vị]]*inventory[[#This Row],[Số lượng]]</f>
        <v>4178.3999999999996</v>
      </c>
      <c r="G31" s="8">
        <f>_xlfn.RANK.EQ(inventory[[#This Row],[Tổng chi phí]],inventory[Tổng chi phí],0)</f>
        <v>70</v>
      </c>
      <c r="H31" s="8">
        <f>SUMIFS(inventory[Số lượng],inventory[Xếp hạng],"&lt;="&amp;inventory[[#This Row],[No.]])</f>
        <v>577</v>
      </c>
      <c r="I31" s="9">
        <f>inventory[[#This Row],[Đơn vị tích lũy]]/MAX(inventory[Đơn vị tích lũy])</f>
        <v>0.39439507860560491</v>
      </c>
      <c r="J31" s="10">
        <f>SUMIFS(inventory[Tổng chi phí],inventory[Xếp hạng],"&lt;="&amp;inventory[[#This Row],[No.]])</f>
        <v>1013405.8999999999</v>
      </c>
      <c r="K31" s="9">
        <f>inventory[[#This Row],[Chi phí tích lũy]]/MAX(inventory[Chi phí tích lũy])</f>
        <v>0.68483472933879352</v>
      </c>
      <c r="L31" s="11" t="str">
        <f>IF(inventory[[#This Row],[% đơn vị tích lũy]]&lt;=$O$7,$N$7,IF(inventory[[#This Row],[% đơn vị tích lũy]]&lt;=$O$8,$N$8,$N$9))</f>
        <v>C</v>
      </c>
    </row>
    <row r="32" spans="2:12" x14ac:dyDescent="0.25">
      <c r="B32" s="1">
        <v>26</v>
      </c>
      <c r="C32" t="s">
        <v>52</v>
      </c>
      <c r="D32" s="2">
        <v>890.4</v>
      </c>
      <c r="E32" s="15">
        <v>29</v>
      </c>
      <c r="F32" s="14">
        <f>inventory[[#This Row],[Chi phí đơn vị]]*inventory[[#This Row],[Số lượng]]</f>
        <v>25821.599999999999</v>
      </c>
      <c r="G32" s="8">
        <f>_xlfn.RANK.EQ(inventory[[#This Row],[Tổng chi phí]],inventory[Tổng chi phí],0)</f>
        <v>13</v>
      </c>
      <c r="H32" s="8">
        <f>SUMIFS(inventory[Số lượng],inventory[Xếp hạng],"&lt;="&amp;inventory[[#This Row],[No.]])</f>
        <v>608</v>
      </c>
      <c r="I32" s="9">
        <f>inventory[[#This Row],[Đơn vị tích lũy]]/MAX(inventory[Đơn vị tích lũy])</f>
        <v>0.41558441558441561</v>
      </c>
      <c r="J32" s="10">
        <f>SUMIFS(inventory[Tổng chi phí],inventory[Xếp hạng],"&lt;="&amp;inventory[[#This Row],[No.]])</f>
        <v>1028843.8999999999</v>
      </c>
      <c r="K32" s="9">
        <f>inventory[[#This Row],[Chi phí tích lũy]]/MAX(inventory[Chi phí tích lũy])</f>
        <v>0.69526734923130873</v>
      </c>
      <c r="L32" s="11" t="str">
        <f>IF(inventory[[#This Row],[% đơn vị tích lũy]]&lt;=$O$7,$N$7,IF(inventory[[#This Row],[% đơn vị tích lũy]]&lt;=$O$8,$N$8,$N$9))</f>
        <v>C</v>
      </c>
    </row>
    <row r="33" spans="2:12" x14ac:dyDescent="0.25">
      <c r="B33" s="1">
        <v>27</v>
      </c>
      <c r="C33" t="s">
        <v>53</v>
      </c>
      <c r="D33" s="2">
        <v>748.4</v>
      </c>
      <c r="E33" s="15">
        <v>20</v>
      </c>
      <c r="F33" s="14">
        <f>inventory[[#This Row],[Chi phí đơn vị]]*inventory[[#This Row],[Số lượng]]</f>
        <v>14968</v>
      </c>
      <c r="G33" s="8">
        <f>_xlfn.RANK.EQ(inventory[[#This Row],[Tổng chi phí]],inventory[Tổng chi phí],0)</f>
        <v>30</v>
      </c>
      <c r="H33" s="8">
        <f>SUMIFS(inventory[Số lượng],inventory[Xếp hạng],"&lt;="&amp;inventory[[#This Row],[No.]])</f>
        <v>631</v>
      </c>
      <c r="I33" s="9">
        <f>inventory[[#This Row],[Đơn vị tích lũy]]/MAX(inventory[Đơn vị tích lũy])</f>
        <v>0.43130553656869447</v>
      </c>
      <c r="J33" s="10">
        <f>SUMIFS(inventory[Tổng chi phí],inventory[Xếp hạng],"&lt;="&amp;inventory[[#This Row],[No.]])</f>
        <v>1044111.2999999999</v>
      </c>
      <c r="K33" s="9">
        <f>inventory[[#This Row],[Chi phí tích lũy]]/MAX(inventory[Chi phí tích lũy])</f>
        <v>0.70558468184868062</v>
      </c>
      <c r="L33" s="11" t="str">
        <f>IF(inventory[[#This Row],[% đơn vị tích lũy]]&lt;=$O$7,$N$7,IF(inventory[[#This Row],[% đơn vị tích lũy]]&lt;=$O$8,$N$8,$N$9))</f>
        <v>C</v>
      </c>
    </row>
    <row r="34" spans="2:12" x14ac:dyDescent="0.25">
      <c r="B34" s="1">
        <v>28</v>
      </c>
      <c r="C34" t="s">
        <v>54</v>
      </c>
      <c r="D34" s="2">
        <v>731.4</v>
      </c>
      <c r="E34" s="15">
        <v>15</v>
      </c>
      <c r="F34" s="14">
        <f>inventory[[#This Row],[Chi phí đơn vị]]*inventory[[#This Row],[Số lượng]]</f>
        <v>10971</v>
      </c>
      <c r="G34" s="8">
        <f>_xlfn.RANK.EQ(inventory[[#This Row],[Tổng chi phí]],inventory[Tổng chi phí],0)</f>
        <v>43</v>
      </c>
      <c r="H34" s="8">
        <f>SUMIFS(inventory[Số lượng],inventory[Xếp hạng],"&lt;="&amp;inventory[[#This Row],[No.]])</f>
        <v>647</v>
      </c>
      <c r="I34" s="9">
        <f>inventory[[#This Row],[Đơn vị tích lũy]]/MAX(inventory[Đơn vị tích lũy])</f>
        <v>0.44224196855775805</v>
      </c>
      <c r="J34" s="10">
        <f>SUMIFS(inventory[Tổng chi phí],inventory[Xếp hạng],"&lt;="&amp;inventory[[#This Row],[No.]])</f>
        <v>1059372.1000000001</v>
      </c>
      <c r="K34" s="9">
        <f>inventory[[#This Row],[Chi phí tích lũy]]/MAX(inventory[Chi phí tích lũy])</f>
        <v>0.71589755434872582</v>
      </c>
      <c r="L34" s="11" t="str">
        <f>IF(inventory[[#This Row],[% đơn vị tích lũy]]&lt;=$O$7,$N$7,IF(inventory[[#This Row],[% đơn vị tích lũy]]&lt;=$O$8,$N$8,$N$9))</f>
        <v>C</v>
      </c>
    </row>
    <row r="35" spans="2:12" x14ac:dyDescent="0.25">
      <c r="B35" s="1">
        <v>29</v>
      </c>
      <c r="C35" t="s">
        <v>55</v>
      </c>
      <c r="D35" s="2">
        <v>800</v>
      </c>
      <c r="E35" s="15">
        <v>28</v>
      </c>
      <c r="F35" s="14">
        <f>inventory[[#This Row],[Chi phí đơn vị]]*inventory[[#This Row],[Số lượng]]</f>
        <v>22400</v>
      </c>
      <c r="G35" s="8">
        <f>_xlfn.RANK.EQ(inventory[[#This Row],[Tổng chi phí]],inventory[Tổng chi phí],0)</f>
        <v>17</v>
      </c>
      <c r="H35" s="8">
        <f>SUMIFS(inventory[Số lượng],inventory[Xếp hạng],"&lt;="&amp;inventory[[#This Row],[No.]])</f>
        <v>688</v>
      </c>
      <c r="I35" s="9">
        <f>inventory[[#This Row],[Đơn vị tích lũy]]/MAX(inventory[Đơn vị tích lũy])</f>
        <v>0.47026657552973344</v>
      </c>
      <c r="J35" s="10">
        <f>SUMIFS(inventory[Tổng chi phí],inventory[Xếp hạng],"&lt;="&amp;inventory[[#This Row],[No.]])</f>
        <v>1074566.7000000002</v>
      </c>
      <c r="K35" s="9">
        <f>inventory[[#This Row],[Chi phí tích lũy]]/MAX(inventory[Chi phí tích lũy])</f>
        <v>0.72616569052043289</v>
      </c>
      <c r="L35" s="11" t="str">
        <f>IF(inventory[[#This Row],[% đơn vị tích lũy]]&lt;=$O$7,$N$7,IF(inventory[[#This Row],[% đơn vị tích lũy]]&lt;=$O$8,$N$8,$N$9))</f>
        <v>C</v>
      </c>
    </row>
    <row r="36" spans="2:12" x14ac:dyDescent="0.25">
      <c r="B36" s="1">
        <v>30</v>
      </c>
      <c r="C36" t="s">
        <v>56</v>
      </c>
      <c r="D36" s="2">
        <v>683.7</v>
      </c>
      <c r="E36" s="15">
        <v>13</v>
      </c>
      <c r="F36" s="14">
        <f>inventory[[#This Row],[Chi phí đơn vị]]*inventory[[#This Row],[Số lượng]]</f>
        <v>8888.1</v>
      </c>
      <c r="G36" s="8">
        <f>_xlfn.RANK.EQ(inventory[[#This Row],[Tổng chi phí]],inventory[Tổng chi phí],0)</f>
        <v>53</v>
      </c>
      <c r="H36" s="8">
        <f>SUMIFS(inventory[Số lượng],inventory[Xếp hạng],"&lt;="&amp;inventory[[#This Row],[No.]])</f>
        <v>708</v>
      </c>
      <c r="I36" s="9">
        <f>inventory[[#This Row],[Đơn vị tích lũy]]/MAX(inventory[Đơn vị tích lũy])</f>
        <v>0.48393711551606289</v>
      </c>
      <c r="J36" s="10">
        <f>SUMIFS(inventory[Tổng chi phí],inventory[Xếp hạng],"&lt;="&amp;inventory[[#This Row],[No.]])</f>
        <v>1089534.7000000002</v>
      </c>
      <c r="K36" s="9">
        <f>inventory[[#This Row],[Chi phí tích lũy]]/MAX(inventory[Chi phí tích lũy])</f>
        <v>0.73628069599725421</v>
      </c>
      <c r="L36" s="11" t="str">
        <f>IF(inventory[[#This Row],[% đơn vị tích lũy]]&lt;=$O$7,$N$7,IF(inventory[[#This Row],[% đơn vị tích lũy]]&lt;=$O$8,$N$8,$N$9))</f>
        <v>C</v>
      </c>
    </row>
    <row r="37" spans="2:12" x14ac:dyDescent="0.25">
      <c r="B37" s="1">
        <v>31</v>
      </c>
      <c r="C37" t="s">
        <v>57</v>
      </c>
      <c r="D37" s="2">
        <v>705.8</v>
      </c>
      <c r="E37" s="15">
        <v>23</v>
      </c>
      <c r="F37" s="14">
        <f>inventory[[#This Row],[Chi phí đơn vị]]*inventory[[#This Row],[Số lượng]]</f>
        <v>16233.4</v>
      </c>
      <c r="G37" s="8">
        <f>_xlfn.RANK.EQ(inventory[[#This Row],[Tổng chi phí]],inventory[Tổng chi phí],0)</f>
        <v>24</v>
      </c>
      <c r="H37" s="8">
        <f>SUMIFS(inventory[Số lượng],inventory[Xếp hạng],"&lt;="&amp;inventory[[#This Row],[No.]])</f>
        <v>732</v>
      </c>
      <c r="I37" s="9">
        <f>inventory[[#This Row],[Đơn vị tích lũy]]/MAX(inventory[Đơn vị tích lũy])</f>
        <v>0.5003417634996582</v>
      </c>
      <c r="J37" s="10">
        <f>SUMIFS(inventory[Tổng chi phí],inventory[Xếp hạng],"&lt;="&amp;inventory[[#This Row],[No.]])</f>
        <v>1103589.1000000001</v>
      </c>
      <c r="K37" s="9">
        <f>inventory[[#This Row],[Chi phí tích lũy]]/MAX(inventory[Chi phí tích lũy])</f>
        <v>0.74577831311199483</v>
      </c>
      <c r="L37" s="11" t="str">
        <f>IF(inventory[[#This Row],[% đơn vị tích lũy]]&lt;=$O$7,$N$7,IF(inventory[[#This Row],[% đơn vị tích lũy]]&lt;=$O$8,$N$8,$N$9))</f>
        <v>C</v>
      </c>
    </row>
    <row r="38" spans="2:12" x14ac:dyDescent="0.25">
      <c r="B38" s="1">
        <v>32</v>
      </c>
      <c r="C38" t="s">
        <v>58</v>
      </c>
      <c r="D38" s="2">
        <v>285.89999999999998</v>
      </c>
      <c r="E38" s="15">
        <v>8</v>
      </c>
      <c r="F38" s="14">
        <f>inventory[[#This Row],[Chi phí đơn vị]]*inventory[[#This Row],[Số lượng]]</f>
        <v>2287.1999999999998</v>
      </c>
      <c r="G38" s="8">
        <f>_xlfn.RANK.EQ(inventory[[#This Row],[Tổng chi phí]],inventory[Tổng chi phí],0)</f>
        <v>74</v>
      </c>
      <c r="H38" s="8">
        <f>SUMIFS(inventory[Số lượng],inventory[Xếp hạng],"&lt;="&amp;inventory[[#This Row],[No.]])</f>
        <v>756</v>
      </c>
      <c r="I38" s="9">
        <f>inventory[[#This Row],[Đơn vị tích lũy]]/MAX(inventory[Đơn vị tích lũy])</f>
        <v>0.51674641148325362</v>
      </c>
      <c r="J38" s="10">
        <f>SUMIFS(inventory[Tổng chi phí],inventory[Xếp hạng],"&lt;="&amp;inventory[[#This Row],[No.]])</f>
        <v>1117571.5</v>
      </c>
      <c r="K38" s="9">
        <f>inventory[[#This Row],[Chi phí tích lũy]]/MAX(inventory[Chi phí tích lũy])</f>
        <v>0.75522727440135251</v>
      </c>
      <c r="L38" s="11" t="str">
        <f>IF(inventory[[#This Row],[% đơn vị tích lũy]]&lt;=$O$7,$N$7,IF(inventory[[#This Row],[% đơn vị tích lũy]]&lt;=$O$8,$N$8,$N$9))</f>
        <v>C</v>
      </c>
    </row>
    <row r="39" spans="2:12" x14ac:dyDescent="0.25">
      <c r="B39" s="1">
        <v>33</v>
      </c>
      <c r="C39" t="s">
        <v>0</v>
      </c>
      <c r="D39" s="2">
        <v>607.1</v>
      </c>
      <c r="E39" s="15">
        <v>13</v>
      </c>
      <c r="F39" s="14">
        <f>inventory[[#This Row],[Chi phí đơn vị]]*inventory[[#This Row],[Số lượng]]</f>
        <v>7892.3</v>
      </c>
      <c r="G39" s="8">
        <f>_xlfn.RANK.EQ(inventory[[#This Row],[Tổng chi phí]],inventory[Tổng chi phí],0)</f>
        <v>58</v>
      </c>
      <c r="H39" s="8">
        <f>SUMIFS(inventory[Số lượng],inventory[Xếp hạng],"&lt;="&amp;inventory[[#This Row],[No.]])</f>
        <v>781</v>
      </c>
      <c r="I39" s="9">
        <f>inventory[[#This Row],[Đơn vị tích lũy]]/MAX(inventory[Đơn vị tích lũy])</f>
        <v>0.53383458646616544</v>
      </c>
      <c r="J39" s="10">
        <f>SUMIFS(inventory[Tổng chi phí],inventory[Xếp hạng],"&lt;="&amp;inventory[[#This Row],[No.]])</f>
        <v>1131226.5</v>
      </c>
      <c r="K39" s="9">
        <f>inventory[[#This Row],[Chi phí tích lũy]]/MAX(inventory[Chi phí tích lũy])</f>
        <v>0.76445498684028856</v>
      </c>
      <c r="L39" s="11" t="str">
        <f>IF(inventory[[#This Row],[% đơn vị tích lũy]]&lt;=$O$7,$N$7,IF(inventory[[#This Row],[% đơn vị tích lũy]]&lt;=$O$8,$N$8,$N$9))</f>
        <v>C</v>
      </c>
    </row>
    <row r="40" spans="2:12" x14ac:dyDescent="0.25">
      <c r="B40" s="1">
        <v>34</v>
      </c>
      <c r="C40" t="s">
        <v>1</v>
      </c>
      <c r="D40" s="2">
        <v>657.3</v>
      </c>
      <c r="E40" s="15">
        <v>24</v>
      </c>
      <c r="F40" s="14">
        <f>inventory[[#This Row],[Chi phí đơn vị]]*inventory[[#This Row],[Số lượng]]</f>
        <v>15775.199999999999</v>
      </c>
      <c r="G40" s="8">
        <f>_xlfn.RANK.EQ(inventory[[#This Row],[Tổng chi phí]],inventory[Tổng chi phí],0)</f>
        <v>25</v>
      </c>
      <c r="H40" s="8">
        <f>SUMIFS(inventory[Số lượng],inventory[Xếp hạng],"&lt;="&amp;inventory[[#This Row],[No.]])</f>
        <v>791</v>
      </c>
      <c r="I40" s="9">
        <f>inventory[[#This Row],[Đơn vị tích lũy]]/MAX(inventory[Đơn vị tích lũy])</f>
        <v>0.54066985645933019</v>
      </c>
      <c r="J40" s="10">
        <f>SUMIFS(inventory[Tổng chi phí],inventory[Xếp hạng],"&lt;="&amp;inventory[[#This Row],[No.]])</f>
        <v>1144790.5</v>
      </c>
      <c r="K40" s="9">
        <f>inventory[[#This Row],[Chi phí tích lũy]]/MAX(inventory[Chi phí tích lũy])</f>
        <v>0.77362120372214349</v>
      </c>
      <c r="L40" s="11" t="str">
        <f>IF(inventory[[#This Row],[% đơn vị tích lũy]]&lt;=$O$7,$N$7,IF(inventory[[#This Row],[% đơn vị tích lũy]]&lt;=$O$8,$N$8,$N$9))</f>
        <v>C</v>
      </c>
    </row>
    <row r="41" spans="2:12" x14ac:dyDescent="0.25">
      <c r="B41" s="1">
        <v>35</v>
      </c>
      <c r="C41" t="s">
        <v>2</v>
      </c>
      <c r="D41" s="2">
        <v>646.29999999999995</v>
      </c>
      <c r="E41" s="15">
        <v>17</v>
      </c>
      <c r="F41" s="14">
        <f>inventory[[#This Row],[Chi phí đơn vị]]*inventory[[#This Row],[Số lượng]]</f>
        <v>10987.099999999999</v>
      </c>
      <c r="G41" s="8">
        <f>_xlfn.RANK.EQ(inventory[[#This Row],[Tổng chi phí]],inventory[Tổng chi phí],0)</f>
        <v>42</v>
      </c>
      <c r="H41" s="8">
        <f>SUMIFS(inventory[Số lượng],inventory[Xếp hạng],"&lt;="&amp;inventory[[#This Row],[No.]])</f>
        <v>814</v>
      </c>
      <c r="I41" s="9">
        <f>inventory[[#This Row],[Đơn vị tích lũy]]/MAX(inventory[Đơn vị tích lũy])</f>
        <v>0.55639097744360899</v>
      </c>
      <c r="J41" s="10">
        <f>SUMIFS(inventory[Tổng chi phí],inventory[Xếp hạng],"&lt;="&amp;inventory[[#This Row],[No.]])</f>
        <v>1158328.3</v>
      </c>
      <c r="K41" s="9">
        <f>inventory[[#This Row],[Chi phí tích lũy]]/MAX(inventory[Chi phí tích lũy])</f>
        <v>0.78276971528976191</v>
      </c>
      <c r="L41" s="11" t="str">
        <f>IF(inventory[[#This Row],[% đơn vị tích lũy]]&lt;=$O$7,$N$7,IF(inventory[[#This Row],[% đơn vị tích lũy]]&lt;=$O$8,$N$8,$N$9))</f>
        <v>C</v>
      </c>
    </row>
    <row r="42" spans="2:12" x14ac:dyDescent="0.25">
      <c r="B42" s="1">
        <v>36</v>
      </c>
      <c r="C42" t="s">
        <v>3</v>
      </c>
      <c r="D42" s="2">
        <v>608.70000000000005</v>
      </c>
      <c r="E42" s="15">
        <v>15</v>
      </c>
      <c r="F42" s="14">
        <f>inventory[[#This Row],[Chi phí đơn vị]]*inventory[[#This Row],[Số lượng]]</f>
        <v>9130.5</v>
      </c>
      <c r="G42" s="8">
        <f>_xlfn.RANK.EQ(inventory[[#This Row],[Tổng chi phí]],inventory[Tổng chi phí],0)</f>
        <v>51</v>
      </c>
      <c r="H42" s="8">
        <f>SUMIFS(inventory[Số lượng],inventory[Xếp hạng],"&lt;="&amp;inventory[[#This Row],[No.]])</f>
        <v>848</v>
      </c>
      <c r="I42" s="9">
        <f>inventory[[#This Row],[Đơn vị tích lũy]]/MAX(inventory[Đơn vị tích lũy])</f>
        <v>0.57963089542036905</v>
      </c>
      <c r="J42" s="10">
        <f>SUMIFS(inventory[Tổng chi phí],inventory[Xếp hạng],"&lt;="&amp;inventory[[#This Row],[No.]])</f>
        <v>1171176.9000000001</v>
      </c>
      <c r="K42" s="9">
        <f>inventory[[#This Row],[Chi phí tích lũy]]/MAX(inventory[Chi phí tích lũy])</f>
        <v>0.79145248248440969</v>
      </c>
      <c r="L42" s="11" t="str">
        <f>IF(inventory[[#This Row],[% đơn vị tích lũy]]&lt;=$O$7,$N$7,IF(inventory[[#This Row],[% đơn vị tích lũy]]&lt;=$O$8,$N$8,$N$9))</f>
        <v>C</v>
      </c>
    </row>
    <row r="43" spans="2:12" x14ac:dyDescent="0.25">
      <c r="B43" s="1">
        <v>37</v>
      </c>
      <c r="C43" t="s">
        <v>42</v>
      </c>
      <c r="D43" s="2">
        <v>582.6</v>
      </c>
      <c r="E43" s="15">
        <v>24</v>
      </c>
      <c r="F43" s="14">
        <f>inventory[[#This Row],[Chi phí đơn vị]]*inventory[[#This Row],[Số lượng]]</f>
        <v>13982.400000000001</v>
      </c>
      <c r="G43" s="8">
        <f>_xlfn.RANK.EQ(inventory[[#This Row],[Tổng chi phí]],inventory[Tổng chi phí],0)</f>
        <v>32</v>
      </c>
      <c r="H43" s="8">
        <f>SUMIFS(inventory[Số lượng],inventory[Xếp hạng],"&lt;="&amp;inventory[[#This Row],[No.]])</f>
        <v>871</v>
      </c>
      <c r="I43" s="9">
        <f>inventory[[#This Row],[Đơn vị tích lũy]]/MAX(inventory[Đơn vị tích lũy])</f>
        <v>0.59535201640464797</v>
      </c>
      <c r="J43" s="10">
        <f>SUMIFS(inventory[Tổng chi phí],inventory[Xếp hạng],"&lt;="&amp;inventory[[#This Row],[No.]])</f>
        <v>1183974.1000000001</v>
      </c>
      <c r="K43" s="9">
        <f>inventory[[#This Row],[Chi phí tích lũy]]/MAX(inventory[Chi phí tích lũy])</f>
        <v>0.8001005148259368</v>
      </c>
      <c r="L43" s="11" t="str">
        <f>IF(inventory[[#This Row],[% đơn vị tích lũy]]&lt;=$O$7,$N$7,IF(inventory[[#This Row],[% đơn vị tích lũy]]&lt;=$O$8,$N$8,$N$9))</f>
        <v>C</v>
      </c>
    </row>
    <row r="44" spans="2:12" x14ac:dyDescent="0.25">
      <c r="B44" s="1">
        <v>38</v>
      </c>
      <c r="C44" t="s">
        <v>43</v>
      </c>
      <c r="D44" s="2">
        <v>533.70000000000005</v>
      </c>
      <c r="E44" s="15">
        <v>11</v>
      </c>
      <c r="F44" s="14">
        <f>inventory[[#This Row],[Chi phí đơn vị]]*inventory[[#This Row],[Số lượng]]</f>
        <v>5870.7000000000007</v>
      </c>
      <c r="G44" s="8">
        <f>_xlfn.RANK.EQ(inventory[[#This Row],[Tổng chi phí]],inventory[Tổng chi phí],0)</f>
        <v>65</v>
      </c>
      <c r="H44" s="8">
        <f>SUMIFS(inventory[Số lượng],inventory[Xếp hạng],"&lt;="&amp;inventory[[#This Row],[No.]])</f>
        <v>898</v>
      </c>
      <c r="I44" s="9">
        <f>inventory[[#This Row],[Đơn vị tích lũy]]/MAX(inventory[Đơn vị tích lũy])</f>
        <v>0.6138072453861928</v>
      </c>
      <c r="J44" s="10">
        <f>SUMIFS(inventory[Tổng chi phí],inventory[Xếp hạng],"&lt;="&amp;inventory[[#This Row],[No.]])</f>
        <v>1196588.5</v>
      </c>
      <c r="K44" s="9">
        <f>inventory[[#This Row],[Chi phí tích lũy]]/MAX(inventory[Chi phí tích lũy])</f>
        <v>0.80862501543301957</v>
      </c>
      <c r="L44" s="11" t="str">
        <f>IF(inventory[[#This Row],[% đơn vị tích lũy]]&lt;=$O$7,$N$7,IF(inventory[[#This Row],[% đơn vị tích lũy]]&lt;=$O$8,$N$8,$N$9))</f>
        <v>C</v>
      </c>
    </row>
    <row r="45" spans="2:12" x14ac:dyDescent="0.25">
      <c r="B45" s="1">
        <v>39</v>
      </c>
      <c r="C45" t="s">
        <v>59</v>
      </c>
      <c r="D45" s="2">
        <v>663.8</v>
      </c>
      <c r="E45" s="15">
        <v>23</v>
      </c>
      <c r="F45" s="14">
        <f>inventory[[#This Row],[Chi phí đơn vị]]*inventory[[#This Row],[Số lượng]]</f>
        <v>15267.4</v>
      </c>
      <c r="G45" s="8">
        <f>_xlfn.RANK.EQ(inventory[[#This Row],[Tổng chi phí]],inventory[Tổng chi phí],0)</f>
        <v>27</v>
      </c>
      <c r="H45" s="8">
        <f>SUMIFS(inventory[Số lượng],inventory[Xếp hạng],"&lt;="&amp;inventory[[#This Row],[No.]])</f>
        <v>928</v>
      </c>
      <c r="I45" s="9">
        <f>inventory[[#This Row],[Đơn vị tích lũy]]/MAX(inventory[Đơn vị tích lũy])</f>
        <v>0.63431305536568694</v>
      </c>
      <c r="J45" s="10">
        <f>SUMIFS(inventory[Tổng chi phí],inventory[Xếp hạng],"&lt;="&amp;inventory[[#This Row],[No.]])</f>
        <v>1208939.5</v>
      </c>
      <c r="K45" s="9">
        <f>inventory[[#This Row],[Chi phí tích lũy]]/MAX(inventory[Chi phí tích lũy])</f>
        <v>0.81697151681224323</v>
      </c>
      <c r="L45" s="11" t="str">
        <f>IF(inventory[[#This Row],[% đơn vị tích lũy]]&lt;=$O$7,$N$7,IF(inventory[[#This Row],[% đơn vị tích lũy]]&lt;=$O$8,$N$8,$N$9))</f>
        <v>C</v>
      </c>
    </row>
    <row r="46" spans="2:12" x14ac:dyDescent="0.25">
      <c r="B46" s="1">
        <v>40</v>
      </c>
      <c r="C46" t="s">
        <v>44</v>
      </c>
      <c r="D46" s="2">
        <v>547.9</v>
      </c>
      <c r="E46" s="15">
        <v>30</v>
      </c>
      <c r="F46" s="14">
        <f>inventory[[#This Row],[Chi phí đơn vị]]*inventory[[#This Row],[Số lượng]]</f>
        <v>16437</v>
      </c>
      <c r="G46" s="8">
        <f>_xlfn.RANK.EQ(inventory[[#This Row],[Tổng chi phí]],inventory[Tổng chi phí],0)</f>
        <v>23</v>
      </c>
      <c r="H46" s="8">
        <f>SUMIFS(inventory[Số lượng],inventory[Xếp hạng],"&lt;="&amp;inventory[[#This Row],[No.]])</f>
        <v>949</v>
      </c>
      <c r="I46" s="9">
        <f>inventory[[#This Row],[Đơn vị tích lũy]]/MAX(inventory[Đơn vị tích lũy])</f>
        <v>0.64866712235133284</v>
      </c>
      <c r="J46" s="10">
        <f>SUMIFS(inventory[Tổng chi phí],inventory[Xếp hạng],"&lt;="&amp;inventory[[#This Row],[No.]])</f>
        <v>1220250.1000000001</v>
      </c>
      <c r="K46" s="9">
        <f>inventory[[#This Row],[Chi phí tích lũy]]/MAX(inventory[Chi phí tích lũy])</f>
        <v>0.82461494151468417</v>
      </c>
      <c r="L46" s="11" t="str">
        <f>IF(inventory[[#This Row],[% đơn vị tích lũy]]&lt;=$O$7,$N$7,IF(inventory[[#This Row],[% đơn vị tích lũy]]&lt;=$O$8,$N$8,$N$9))</f>
        <v>C</v>
      </c>
    </row>
    <row r="47" spans="2:12" x14ac:dyDescent="0.25">
      <c r="B47" s="1">
        <v>41</v>
      </c>
      <c r="C47" t="s">
        <v>45</v>
      </c>
      <c r="D47" s="2">
        <v>603.70000000000005</v>
      </c>
      <c r="E47" s="15">
        <v>16</v>
      </c>
      <c r="F47" s="14">
        <f>inventory[[#This Row],[Chi phí đơn vị]]*inventory[[#This Row],[Số lượng]]</f>
        <v>9659.2000000000007</v>
      </c>
      <c r="G47" s="8">
        <f>_xlfn.RANK.EQ(inventory[[#This Row],[Tổng chi phí]],inventory[Tổng chi phí],0)</f>
        <v>48</v>
      </c>
      <c r="H47" s="8">
        <f>SUMIFS(inventory[Số lượng],inventory[Xếp hạng],"&lt;="&amp;inventory[[#This Row],[No.]])</f>
        <v>969</v>
      </c>
      <c r="I47" s="9">
        <f>inventory[[#This Row],[Đơn vị tích lũy]]/MAX(inventory[Đơn vị tích lũy])</f>
        <v>0.66233766233766234</v>
      </c>
      <c r="J47" s="10">
        <f>SUMIFS(inventory[Tổng chi phí],inventory[Xếp hạng],"&lt;="&amp;inventory[[#This Row],[No.]])</f>
        <v>1231456.1000000001</v>
      </c>
      <c r="K47" s="9">
        <f>inventory[[#This Row],[Chi phí tích lũy]]/MAX(inventory[Chi phí tích lũy])</f>
        <v>0.83218768011524935</v>
      </c>
      <c r="L47" s="11" t="str">
        <f>IF(inventory[[#This Row],[% đơn vị tích lũy]]&lt;=$O$7,$N$7,IF(inventory[[#This Row],[% đơn vị tích lũy]]&lt;=$O$8,$N$8,$N$9))</f>
        <v>C</v>
      </c>
    </row>
    <row r="48" spans="2:12" x14ac:dyDescent="0.25">
      <c r="B48" s="1">
        <v>42</v>
      </c>
      <c r="C48" t="s">
        <v>46</v>
      </c>
      <c r="D48" s="2">
        <v>538.6</v>
      </c>
      <c r="E48" s="15">
        <v>21</v>
      </c>
      <c r="F48" s="14">
        <f>inventory[[#This Row],[Chi phí đơn vị]]*inventory[[#This Row],[Số lượng]]</f>
        <v>11310.6</v>
      </c>
      <c r="G48" s="8">
        <f>_xlfn.RANK.EQ(inventory[[#This Row],[Tổng chi phí]],inventory[Tổng chi phí],0)</f>
        <v>40</v>
      </c>
      <c r="H48" s="8">
        <f>SUMIFS(inventory[Số lượng],inventory[Xếp hạng],"&lt;="&amp;inventory[[#This Row],[No.]])</f>
        <v>986</v>
      </c>
      <c r="I48" s="9">
        <f>inventory[[#This Row],[Đơn vị tích lũy]]/MAX(inventory[Đơn vị tích lũy])</f>
        <v>0.67395762132604242</v>
      </c>
      <c r="J48" s="10">
        <f>SUMIFS(inventory[Tổng chi phí],inventory[Xếp hạng],"&lt;="&amp;inventory[[#This Row],[No.]])</f>
        <v>1242443.2000000002</v>
      </c>
      <c r="K48" s="9">
        <f>inventory[[#This Row],[Chi phí tích lũy]]/MAX(inventory[Chi phí tích lũy])</f>
        <v>0.83961249149114359</v>
      </c>
      <c r="L48" s="11" t="str">
        <f>IF(inventory[[#This Row],[% đơn vị tích lũy]]&lt;=$O$7,$N$7,IF(inventory[[#This Row],[% đơn vị tích lũy]]&lt;=$O$8,$N$8,$N$9))</f>
        <v>C</v>
      </c>
    </row>
    <row r="49" spans="2:12" x14ac:dyDescent="0.25">
      <c r="B49" s="1">
        <v>43</v>
      </c>
      <c r="C49" t="s">
        <v>4</v>
      </c>
      <c r="D49" s="2">
        <v>608.6</v>
      </c>
      <c r="E49" s="15">
        <v>32</v>
      </c>
      <c r="F49" s="14">
        <f>inventory[[#This Row],[Chi phí đơn vị]]*inventory[[#This Row],[Số lượng]]</f>
        <v>19475.2</v>
      </c>
      <c r="G49" s="8">
        <f>_xlfn.RANK.EQ(inventory[[#This Row],[Tổng chi phí]],inventory[Tổng chi phí],0)</f>
        <v>20</v>
      </c>
      <c r="H49" s="8">
        <f>SUMIFS(inventory[Số lượng],inventory[Xếp hạng],"&lt;="&amp;inventory[[#This Row],[No.]])</f>
        <v>1001</v>
      </c>
      <c r="I49" s="9">
        <f>inventory[[#This Row],[Đơn vị tích lũy]]/MAX(inventory[Đơn vị tích lũy])</f>
        <v>0.68421052631578949</v>
      </c>
      <c r="J49" s="10">
        <f>SUMIFS(inventory[Tổng chi phí],inventory[Xếp hạng],"&lt;="&amp;inventory[[#This Row],[No.]])</f>
        <v>1253414.2000000002</v>
      </c>
      <c r="K49" s="9">
        <f>inventory[[#This Row],[Chi phí tích lũy]]/MAX(inventory[Chi phí tích lũy])</f>
        <v>0.84702642288386187</v>
      </c>
      <c r="L49" s="11" t="str">
        <f>IF(inventory[[#This Row],[% đơn vị tích lũy]]&lt;=$O$7,$N$7,IF(inventory[[#This Row],[% đơn vị tích lũy]]&lt;=$O$8,$N$8,$N$9))</f>
        <v>C</v>
      </c>
    </row>
    <row r="50" spans="2:12" x14ac:dyDescent="0.25">
      <c r="B50" s="1">
        <v>44</v>
      </c>
      <c r="C50" t="s">
        <v>5</v>
      </c>
      <c r="D50" s="2">
        <v>584.6</v>
      </c>
      <c r="E50" s="15">
        <v>13</v>
      </c>
      <c r="F50" s="14">
        <f>inventory[[#This Row],[Chi phí đơn vị]]*inventory[[#This Row],[Số lượng]]</f>
        <v>7599.8</v>
      </c>
      <c r="G50" s="8">
        <f>_xlfn.RANK.EQ(inventory[[#This Row],[Tổng chi phí]],inventory[Tổng chi phí],0)</f>
        <v>60</v>
      </c>
      <c r="H50" s="8">
        <f>SUMIFS(inventory[Số lượng],inventory[Xếp hạng],"&lt;="&amp;inventory[[#This Row],[No.]])</f>
        <v>1021</v>
      </c>
      <c r="I50" s="9">
        <f>inventory[[#This Row],[Đơn vị tích lũy]]/MAX(inventory[Đơn vị tích lũy])</f>
        <v>0.69788106630211888</v>
      </c>
      <c r="J50" s="10">
        <f>SUMIFS(inventory[Tổng chi phí],inventory[Xếp hạng],"&lt;="&amp;inventory[[#This Row],[No.]])</f>
        <v>1264120.2000000002</v>
      </c>
      <c r="K50" s="9">
        <f>inventory[[#This Row],[Chi phí tích lũy]]/MAX(inventory[Chi phí tích lũy])</f>
        <v>0.85426127380815697</v>
      </c>
      <c r="L50" s="11" t="str">
        <f>IF(inventory[[#This Row],[% đơn vị tích lũy]]&lt;=$O$7,$N$7,IF(inventory[[#This Row],[% đơn vị tích lũy]]&lt;=$O$8,$N$8,$N$9))</f>
        <v>C</v>
      </c>
    </row>
    <row r="51" spans="2:12" x14ac:dyDescent="0.25">
      <c r="B51" s="1">
        <v>45</v>
      </c>
      <c r="C51" t="s">
        <v>82</v>
      </c>
      <c r="D51" s="2">
        <v>529.79999999999995</v>
      </c>
      <c r="E51" s="15">
        <v>16</v>
      </c>
      <c r="F51" s="14">
        <f>inventory[[#This Row],[Chi phí đơn vị]]*inventory[[#This Row],[Số lượng]]</f>
        <v>8476.7999999999993</v>
      </c>
      <c r="G51" s="8">
        <f>_xlfn.RANK.EQ(inventory[[#This Row],[Tổng chi phí]],inventory[Tổng chi phí],0)</f>
        <v>56</v>
      </c>
      <c r="H51" s="8">
        <f>SUMIFS(inventory[Số lượng],inventory[Xếp hạng],"&lt;="&amp;inventory[[#This Row],[No.]])</f>
        <v>1034</v>
      </c>
      <c r="I51" s="9">
        <f>inventory[[#This Row],[Đơn vị tích lũy]]/MAX(inventory[Đơn vị tích lũy])</f>
        <v>0.70676691729323304</v>
      </c>
      <c r="J51" s="10">
        <f>SUMIFS(inventory[Tổng chi phí],inventory[Xếp hạng],"&lt;="&amp;inventory[[#This Row],[No.]])</f>
        <v>1274743.8</v>
      </c>
      <c r="K51" s="9">
        <f>inventory[[#This Row],[Chi phí tích lũy]]/MAX(inventory[Chi phí tích lũy])</f>
        <v>0.86144044084340265</v>
      </c>
      <c r="L51" s="11" t="str">
        <f>IF(inventory[[#This Row],[% đơn vị tích lũy]]&lt;=$O$7,$N$7,IF(inventory[[#This Row],[% đơn vị tích lũy]]&lt;=$O$8,$N$8,$N$9))</f>
        <v>C</v>
      </c>
    </row>
    <row r="52" spans="2:12" x14ac:dyDescent="0.25">
      <c r="B52" s="1">
        <v>46</v>
      </c>
      <c r="C52" t="s">
        <v>6</v>
      </c>
      <c r="D52" s="2">
        <v>588.6</v>
      </c>
      <c r="E52" s="15">
        <v>23</v>
      </c>
      <c r="F52" s="14">
        <f>inventory[[#This Row],[Chi phí đơn vị]]*inventory[[#This Row],[Số lượng]]</f>
        <v>13537.800000000001</v>
      </c>
      <c r="G52" s="8">
        <f>_xlfn.RANK.EQ(inventory[[#This Row],[Tổng chi phí]],inventory[Tổng chi phí],0)</f>
        <v>35</v>
      </c>
      <c r="H52" s="8">
        <f>SUMIFS(inventory[Số lượng],inventory[Xếp hạng],"&lt;="&amp;inventory[[#This Row],[No.]])</f>
        <v>1056</v>
      </c>
      <c r="I52" s="9">
        <f>inventory[[#This Row],[Đơn vị tích lũy]]/MAX(inventory[Đơn vị tích lũy])</f>
        <v>0.72180451127819545</v>
      </c>
      <c r="J52" s="10">
        <f>SUMIFS(inventory[Tổng chi phí],inventory[Xếp hạng],"&lt;="&amp;inventory[[#This Row],[No.]])</f>
        <v>1284795.6000000001</v>
      </c>
      <c r="K52" s="9">
        <f>inventory[[#This Row],[Chi phí tích lũy]]/MAX(inventory[Chi phí tích lũy])</f>
        <v>0.86823319953206601</v>
      </c>
      <c r="L52" s="11" t="str">
        <f>IF(inventory[[#This Row],[% đơn vị tích lũy]]&lt;=$O$7,$N$7,IF(inventory[[#This Row],[% đơn vị tích lũy]]&lt;=$O$8,$N$8,$N$9))</f>
        <v>C</v>
      </c>
    </row>
    <row r="53" spans="2:12" x14ac:dyDescent="0.25">
      <c r="B53" s="1">
        <v>47</v>
      </c>
      <c r="C53" t="s">
        <v>81</v>
      </c>
      <c r="D53" s="2">
        <v>560.29999999999995</v>
      </c>
      <c r="E53" s="15">
        <v>20</v>
      </c>
      <c r="F53" s="14">
        <f>inventory[[#This Row],[Chi phí đơn vị]]*inventory[[#This Row],[Số lượng]]</f>
        <v>11206</v>
      </c>
      <c r="G53" s="8">
        <f>_xlfn.RANK.EQ(inventory[[#This Row],[Tổng chi phí]],inventory[Tổng chi phí],0)</f>
        <v>41</v>
      </c>
      <c r="H53" s="8">
        <f>SUMIFS(inventory[Số lượng],inventory[Xếp hạng],"&lt;="&amp;inventory[[#This Row],[No.]])</f>
        <v>1082</v>
      </c>
      <c r="I53" s="9">
        <f>inventory[[#This Row],[Đơn vị tích lũy]]/MAX(inventory[Đơn vị tích lũy])</f>
        <v>0.73957621326042378</v>
      </c>
      <c r="J53" s="10">
        <f>SUMIFS(inventory[Tổng chi phí],inventory[Xếp hạng],"&lt;="&amp;inventory[[#This Row],[No.]])</f>
        <v>1294649.6000000001</v>
      </c>
      <c r="K53" s="9">
        <f>inventory[[#This Row],[Chi phí tích lũy]]/MAX(inventory[Chi phí tích lũy])</f>
        <v>0.87489228985599699</v>
      </c>
      <c r="L53" s="11" t="str">
        <f>IF(inventory[[#This Row],[% đơn vị tích lũy]]&lt;=$O$7,$N$7,IF(inventory[[#This Row],[% đơn vị tích lũy]]&lt;=$O$8,$N$8,$N$9))</f>
        <v>C</v>
      </c>
    </row>
    <row r="54" spans="2:12" x14ac:dyDescent="0.25">
      <c r="B54" s="1">
        <v>48</v>
      </c>
      <c r="C54" t="s">
        <v>7</v>
      </c>
      <c r="D54" s="2">
        <v>559.70000000000005</v>
      </c>
      <c r="E54" s="15">
        <v>38</v>
      </c>
      <c r="F54" s="14">
        <f>inventory[[#This Row],[Chi phí đơn vị]]*inventory[[#This Row],[Số lượng]]</f>
        <v>21268.600000000002</v>
      </c>
      <c r="G54" s="8">
        <f>_xlfn.RANK.EQ(inventory[[#This Row],[Tổng chi phí]],inventory[Tổng chi phí],0)</f>
        <v>18</v>
      </c>
      <c r="H54" s="8">
        <f>SUMIFS(inventory[Số lượng],inventory[Xếp hạng],"&lt;="&amp;inventory[[#This Row],[No.]])</f>
        <v>1098</v>
      </c>
      <c r="I54" s="9">
        <f>inventory[[#This Row],[Đơn vị tích lũy]]/MAX(inventory[Đơn vị tích lũy])</f>
        <v>0.75051264524948735</v>
      </c>
      <c r="J54" s="10">
        <f>SUMIFS(inventory[Tổng chi phí],inventory[Xếp hạng],"&lt;="&amp;inventory[[#This Row],[No.]])</f>
        <v>1304308.8</v>
      </c>
      <c r="K54" s="9">
        <f>inventory[[#This Row],[Chi phí tích lũy]]/MAX(inventory[Chi phí tích lũy])</f>
        <v>0.88141973914125293</v>
      </c>
      <c r="L54" s="11" t="str">
        <f>IF(inventory[[#This Row],[% đơn vị tích lũy]]&lt;=$O$7,$N$7,IF(inventory[[#This Row],[% đơn vị tích lũy]]&lt;=$O$8,$N$8,$N$9))</f>
        <v>C</v>
      </c>
    </row>
    <row r="55" spans="2:12" x14ac:dyDescent="0.25">
      <c r="B55" s="1">
        <v>49</v>
      </c>
      <c r="C55" t="s">
        <v>60</v>
      </c>
      <c r="D55" s="2">
        <v>585.6</v>
      </c>
      <c r="E55" s="15">
        <v>24</v>
      </c>
      <c r="F55" s="14">
        <f>inventory[[#This Row],[Chi phí đơn vị]]*inventory[[#This Row],[Số lượng]]</f>
        <v>14054.400000000001</v>
      </c>
      <c r="G55" s="8">
        <f>_xlfn.RANK.EQ(inventory[[#This Row],[Tổng chi phí]],inventory[Tổng chi phí],0)</f>
        <v>31</v>
      </c>
      <c r="H55" s="8">
        <f>SUMIFS(inventory[Số lượng],inventory[Xếp hạng],"&lt;="&amp;inventory[[#This Row],[No.]])</f>
        <v>1120</v>
      </c>
      <c r="I55" s="9">
        <f>inventory[[#This Row],[Đơn vị tích lũy]]/MAX(inventory[Đơn vị tích lũy])</f>
        <v>0.76555023923444976</v>
      </c>
      <c r="J55" s="10">
        <f>SUMIFS(inventory[Tổng chi phí],inventory[Xếp hạng],"&lt;="&amp;inventory[[#This Row],[No.]])</f>
        <v>1313843.6000000001</v>
      </c>
      <c r="K55" s="9">
        <f>inventory[[#This Row],[Chi phí tích lũy]]/MAX(inventory[Chi phí tích lũy])</f>
        <v>0.88786312197265305</v>
      </c>
      <c r="L55" s="11" t="str">
        <f>IF(inventory[[#This Row],[% đơn vị tích lũy]]&lt;=$O$7,$N$7,IF(inventory[[#This Row],[% đơn vị tích lũy]]&lt;=$O$8,$N$8,$N$9))</f>
        <v>C</v>
      </c>
    </row>
    <row r="56" spans="2:12" x14ac:dyDescent="0.25">
      <c r="B56" s="1">
        <v>50</v>
      </c>
      <c r="C56" t="s">
        <v>61</v>
      </c>
      <c r="D56" s="2">
        <v>523.20000000000005</v>
      </c>
      <c r="E56" s="15">
        <v>12</v>
      </c>
      <c r="F56" s="14">
        <f>inventory[[#This Row],[Chi phí đơn vị]]*inventory[[#This Row],[Số lượng]]</f>
        <v>6278.4000000000005</v>
      </c>
      <c r="G56" s="8">
        <f>_xlfn.RANK.EQ(inventory[[#This Row],[Tổng chi phí]],inventory[Tổng chi phí],0)</f>
        <v>64</v>
      </c>
      <c r="H56" s="8">
        <f>SUMIFS(inventory[Số lượng],inventory[Xếp hạng],"&lt;="&amp;inventory[[#This Row],[No.]])</f>
        <v>1144</v>
      </c>
      <c r="I56" s="9">
        <f>inventory[[#This Row],[Đơn vị tích lũy]]/MAX(inventory[Đơn vị tích lũy])</f>
        <v>0.78195488721804507</v>
      </c>
      <c r="J56" s="10">
        <f>SUMIFS(inventory[Tổng chi phí],inventory[Xếp hạng],"&lt;="&amp;inventory[[#This Row],[No.]])</f>
        <v>1323086</v>
      </c>
      <c r="K56" s="9">
        <f>inventory[[#This Row],[Chi phí tích lũy]]/MAX(inventory[Chi phí tích lũy])</f>
        <v>0.89410890809097032</v>
      </c>
      <c r="L56" s="11" t="str">
        <f>IF(inventory[[#This Row],[% đơn vị tích lũy]]&lt;=$O$7,$N$7,IF(inventory[[#This Row],[% đơn vị tích lũy]]&lt;=$O$8,$N$8,$N$9))</f>
        <v>C</v>
      </c>
    </row>
    <row r="57" spans="2:12" x14ac:dyDescent="0.25">
      <c r="B57" s="1">
        <v>51</v>
      </c>
      <c r="C57" t="s">
        <v>62</v>
      </c>
      <c r="D57" s="2">
        <v>578.6</v>
      </c>
      <c r="E57" s="15">
        <v>35</v>
      </c>
      <c r="F57" s="14">
        <f>inventory[[#This Row],[Chi phí đơn vị]]*inventory[[#This Row],[Số lượng]]</f>
        <v>20251</v>
      </c>
      <c r="G57" s="8">
        <f>_xlfn.RANK.EQ(inventory[[#This Row],[Tổng chi phí]],inventory[Tổng chi phí],0)</f>
        <v>19</v>
      </c>
      <c r="H57" s="8">
        <f>SUMIFS(inventory[Số lượng],inventory[Xếp hạng],"&lt;="&amp;inventory[[#This Row],[No.]])</f>
        <v>1159</v>
      </c>
      <c r="I57" s="9">
        <f>inventory[[#This Row],[Đơn vị tích lũy]]/MAX(inventory[Đơn vị tích lũy])</f>
        <v>0.79220779220779225</v>
      </c>
      <c r="J57" s="10">
        <f>SUMIFS(inventory[Tổng chi phí],inventory[Xếp hạng],"&lt;="&amp;inventory[[#This Row],[No.]])</f>
        <v>1332216.5</v>
      </c>
      <c r="K57" s="9">
        <f>inventory[[#This Row],[Chi phí tích lũy]]/MAX(inventory[Chi phí tích lũy])</f>
        <v>0.90027907494733839</v>
      </c>
      <c r="L57" s="11" t="str">
        <f>IF(inventory[[#This Row],[% đơn vị tích lũy]]&lt;=$O$7,$N$7,IF(inventory[[#This Row],[% đơn vị tích lũy]]&lt;=$O$8,$N$8,$N$9))</f>
        <v>C</v>
      </c>
    </row>
    <row r="58" spans="2:12" x14ac:dyDescent="0.25">
      <c r="B58" s="1">
        <v>52</v>
      </c>
      <c r="C58" t="s">
        <v>63</v>
      </c>
      <c r="D58" s="2">
        <v>546.20000000000005</v>
      </c>
      <c r="E58" s="15">
        <v>25</v>
      </c>
      <c r="F58" s="14">
        <f>inventory[[#This Row],[Chi phí đơn vị]]*inventory[[#This Row],[Số lượng]]</f>
        <v>13655.000000000002</v>
      </c>
      <c r="G58" s="8">
        <f>_xlfn.RANK.EQ(inventory[[#This Row],[Tổng chi phí]],inventory[Tổng chi phí],0)</f>
        <v>33</v>
      </c>
      <c r="H58" s="8">
        <f>SUMIFS(inventory[Số lượng],inventory[Xếp hạng],"&lt;="&amp;inventory[[#This Row],[No.]])</f>
        <v>1181</v>
      </c>
      <c r="I58" s="9">
        <f>inventory[[#This Row],[Đơn vị tích lũy]]/MAX(inventory[Đơn vị tích lũy])</f>
        <v>0.80724538619275465</v>
      </c>
      <c r="J58" s="10">
        <f>SUMIFS(inventory[Tổng chi phí],inventory[Xếp hạng],"&lt;="&amp;inventory[[#This Row],[No.]])</f>
        <v>1341183.7</v>
      </c>
      <c r="K58" s="9">
        <f>inventory[[#This Row],[Chi phí tích lũy]]/MAX(inventory[Chi phí tích lũy])</f>
        <v>0.90633888768863669</v>
      </c>
      <c r="L58" s="11" t="str">
        <f>IF(inventory[[#This Row],[% đơn vị tích lũy]]&lt;=$O$7,$N$7,IF(inventory[[#This Row],[% đơn vị tích lũy]]&lt;=$O$8,$N$8,$N$9))</f>
        <v>C</v>
      </c>
    </row>
    <row r="59" spans="2:12" x14ac:dyDescent="0.25">
      <c r="B59" s="1">
        <v>53</v>
      </c>
      <c r="C59" t="s">
        <v>64</v>
      </c>
      <c r="D59" s="2">
        <v>556.4</v>
      </c>
      <c r="E59" s="15">
        <v>23</v>
      </c>
      <c r="F59" s="14">
        <f>inventory[[#This Row],[Chi phí đơn vị]]*inventory[[#This Row],[Số lượng]]</f>
        <v>12797.199999999999</v>
      </c>
      <c r="G59" s="8">
        <f>_xlfn.RANK.EQ(inventory[[#This Row],[Tổng chi phí]],inventory[Tổng chi phí],0)</f>
        <v>37</v>
      </c>
      <c r="H59" s="8">
        <f>SUMIFS(inventory[Số lượng],inventory[Xếp hạng],"&lt;="&amp;inventory[[#This Row],[No.]])</f>
        <v>1194</v>
      </c>
      <c r="I59" s="9">
        <f>inventory[[#This Row],[Đơn vị tích lũy]]/MAX(inventory[Đơn vị tích lũy])</f>
        <v>0.81613123718386871</v>
      </c>
      <c r="J59" s="10">
        <f>SUMIFS(inventory[Tổng chi phí],inventory[Xếp hạng],"&lt;="&amp;inventory[[#This Row],[No.]])</f>
        <v>1350071.8</v>
      </c>
      <c r="K59" s="9">
        <f>inventory[[#This Row],[Chi phí tích lũy]]/MAX(inventory[Chi phí tích lũy])</f>
        <v>0.91234524659954908</v>
      </c>
      <c r="L59" s="11" t="str">
        <f>IF(inventory[[#This Row],[% đơn vị tích lũy]]&lt;=$O$7,$N$7,IF(inventory[[#This Row],[% đơn vị tích lũy]]&lt;=$O$8,$N$8,$N$9))</f>
        <v>C</v>
      </c>
    </row>
    <row r="60" spans="2:12" x14ac:dyDescent="0.25">
      <c r="B60" s="1">
        <v>54</v>
      </c>
      <c r="C60" t="s">
        <v>65</v>
      </c>
      <c r="D60" s="2">
        <v>535.29999999999995</v>
      </c>
      <c r="E60" s="15">
        <v>20</v>
      </c>
      <c r="F60" s="14">
        <f>inventory[[#This Row],[Chi phí đơn vị]]*inventory[[#This Row],[Số lượng]]</f>
        <v>10706</v>
      </c>
      <c r="G60" s="8">
        <f>_xlfn.RANK.EQ(inventory[[#This Row],[Tổng chi phí]],inventory[Tổng chi phí],0)</f>
        <v>44</v>
      </c>
      <c r="H60" s="8">
        <f>SUMIFS(inventory[Số lượng],inventory[Xếp hạng],"&lt;="&amp;inventory[[#This Row],[No.]])</f>
        <v>1217</v>
      </c>
      <c r="I60" s="9">
        <f>inventory[[#This Row],[Đơn vị tích lũy]]/MAX(inventory[Đơn vị tích lũy])</f>
        <v>0.83185235816814762</v>
      </c>
      <c r="J60" s="10">
        <f>SUMIFS(inventory[Tổng chi phí],inventory[Xếp hạng],"&lt;="&amp;inventory[[#This Row],[No.]])</f>
        <v>1358848.6</v>
      </c>
      <c r="K60" s="9">
        <f>inventory[[#This Row],[Chi phí tích lũy]]/MAX(inventory[Chi phí tích lũy])</f>
        <v>0.91827639171372366</v>
      </c>
      <c r="L60" s="11" t="str">
        <f>IF(inventory[[#This Row],[% đơn vị tích lũy]]&lt;=$O$7,$N$7,IF(inventory[[#This Row],[% đơn vị tích lũy]]&lt;=$O$8,$N$8,$N$9))</f>
        <v>C</v>
      </c>
    </row>
    <row r="61" spans="2:12" x14ac:dyDescent="0.25">
      <c r="B61" s="1">
        <v>55</v>
      </c>
      <c r="C61" t="s">
        <v>66</v>
      </c>
      <c r="D61" s="2">
        <v>446.6</v>
      </c>
      <c r="E61" s="15">
        <v>12</v>
      </c>
      <c r="F61" s="14">
        <f>inventory[[#This Row],[Chi phí đơn vị]]*inventory[[#This Row],[Số lượng]]</f>
        <v>5359.2000000000007</v>
      </c>
      <c r="G61" s="8">
        <f>_xlfn.RANK.EQ(inventory[[#This Row],[Tổng chi phí]],inventory[Tổng chi phí],0)</f>
        <v>66</v>
      </c>
      <c r="H61" s="8">
        <f>SUMIFS(inventory[Số lượng],inventory[Xếp hạng],"&lt;="&amp;inventory[[#This Row],[No.]])</f>
        <v>1226</v>
      </c>
      <c r="I61" s="9">
        <f>inventory[[#This Row],[Đơn vị tích lũy]]/MAX(inventory[Đơn vị tích lũy])</f>
        <v>0.83800410116199586</v>
      </c>
      <c r="J61" s="10">
        <f>SUMIFS(inventory[Tổng chi phí],inventory[Xếp hạng],"&lt;="&amp;inventory[[#This Row],[No.]])</f>
        <v>1367606.5</v>
      </c>
      <c r="K61" s="9">
        <f>inventory[[#This Row],[Chi phí tích lũy]]/MAX(inventory[Chi phí tích lũy])</f>
        <v>0.92419476467373518</v>
      </c>
      <c r="L61" s="11" t="str">
        <f>IF(inventory[[#This Row],[% đơn vị tích lũy]]&lt;=$O$7,$N$7,IF(inventory[[#This Row],[% đơn vị tích lũy]]&lt;=$O$8,$N$8,$N$9))</f>
        <v>C</v>
      </c>
    </row>
    <row r="62" spans="2:12" x14ac:dyDescent="0.25">
      <c r="B62" s="1">
        <v>56</v>
      </c>
      <c r="C62" t="s">
        <v>67</v>
      </c>
      <c r="D62" s="2">
        <v>498</v>
      </c>
      <c r="E62" s="15">
        <v>31</v>
      </c>
      <c r="F62" s="14">
        <f>inventory[[#This Row],[Chi phí đơn vị]]*inventory[[#This Row],[Số lượng]]</f>
        <v>15438</v>
      </c>
      <c r="G62" s="8">
        <f>_xlfn.RANK.EQ(inventory[[#This Row],[Tổng chi phí]],inventory[Tổng chi phí],0)</f>
        <v>26</v>
      </c>
      <c r="H62" s="8">
        <f>SUMIFS(inventory[Số lượng],inventory[Xếp hạng],"&lt;="&amp;inventory[[#This Row],[No.]])</f>
        <v>1242</v>
      </c>
      <c r="I62" s="9">
        <f>inventory[[#This Row],[Đơn vị tích lũy]]/MAX(inventory[Đơn vị tích lũy])</f>
        <v>0.84894053315105944</v>
      </c>
      <c r="J62" s="10">
        <f>SUMIFS(inventory[Tổng chi phí],inventory[Xếp hạng],"&lt;="&amp;inventory[[#This Row],[No.]])</f>
        <v>1376083.3</v>
      </c>
      <c r="K62" s="9">
        <f>inventory[[#This Row],[Chi phí tích lũy]]/MAX(inventory[Chi phí tích lũy])</f>
        <v>0.92992317718214779</v>
      </c>
      <c r="L62" s="11" t="str">
        <f>IF(inventory[[#This Row],[% đơn vị tích lũy]]&lt;=$O$7,$N$7,IF(inventory[[#This Row],[% đơn vị tích lũy]]&lt;=$O$8,$N$8,$N$9))</f>
        <v>C</v>
      </c>
    </row>
    <row r="63" spans="2:12" x14ac:dyDescent="0.25">
      <c r="B63" s="1">
        <v>57</v>
      </c>
      <c r="C63" t="s">
        <v>68</v>
      </c>
      <c r="D63" s="2">
        <v>456.9</v>
      </c>
      <c r="E63" s="15">
        <v>22</v>
      </c>
      <c r="F63" s="14">
        <f>inventory[[#This Row],[Chi phí đơn vị]]*inventory[[#This Row],[Số lượng]]</f>
        <v>10051.799999999999</v>
      </c>
      <c r="G63" s="8">
        <f>_xlfn.RANK.EQ(inventory[[#This Row],[Tổng chi phí]],inventory[Tổng chi phí],0)</f>
        <v>46</v>
      </c>
      <c r="H63" s="8">
        <f>SUMIFS(inventory[Số lượng],inventory[Xếp hạng],"&lt;="&amp;inventory[[#This Row],[No.]])</f>
        <v>1252</v>
      </c>
      <c r="I63" s="9">
        <f>inventory[[#This Row],[Đơn vị tích lũy]]/MAX(inventory[Đơn vị tích lũy])</f>
        <v>0.85577580314422419</v>
      </c>
      <c r="J63" s="10">
        <f>SUMIFS(inventory[Tổng chi phí],inventory[Xếp hạng],"&lt;="&amp;inventory[[#This Row],[No.]])</f>
        <v>1384494.3</v>
      </c>
      <c r="K63" s="9">
        <f>inventory[[#This Row],[Chi phí tích lũy]]/MAX(inventory[Chi phí tích lũy])</f>
        <v>0.93560712367236321</v>
      </c>
      <c r="L63" s="11" t="str">
        <f>IF(inventory[[#This Row],[% đơn vị tích lũy]]&lt;=$O$7,$N$7,IF(inventory[[#This Row],[% đơn vị tích lũy]]&lt;=$O$8,$N$8,$N$9))</f>
        <v>C</v>
      </c>
    </row>
    <row r="64" spans="2:12" x14ac:dyDescent="0.25">
      <c r="B64" s="1">
        <v>58</v>
      </c>
      <c r="C64" t="s">
        <v>69</v>
      </c>
      <c r="D64" s="2">
        <v>467.2</v>
      </c>
      <c r="E64" s="15">
        <v>27</v>
      </c>
      <c r="F64" s="14">
        <f>inventory[[#This Row],[Chi phí đơn vị]]*inventory[[#This Row],[Số lượng]]</f>
        <v>12614.4</v>
      </c>
      <c r="G64" s="8">
        <f>_xlfn.RANK.EQ(inventory[[#This Row],[Tổng chi phí]],inventory[Tổng chi phí],0)</f>
        <v>38</v>
      </c>
      <c r="H64" s="8">
        <f>SUMIFS(inventory[Số lượng],inventory[Xếp hạng],"&lt;="&amp;inventory[[#This Row],[No.]])</f>
        <v>1265</v>
      </c>
      <c r="I64" s="9">
        <f>inventory[[#This Row],[Đơn vị tích lũy]]/MAX(inventory[Đơn vị tích lũy])</f>
        <v>0.86466165413533835</v>
      </c>
      <c r="J64" s="10">
        <f>SUMIFS(inventory[Tổng chi phí],inventory[Xếp hạng],"&lt;="&amp;inventory[[#This Row],[No.]])</f>
        <v>1392386.5999999999</v>
      </c>
      <c r="K64" s="9">
        <f>inventory[[#This Row],[Chi phí tích lũy]]/MAX(inventory[Chi phí tích lũy])</f>
        <v>0.94094054548721595</v>
      </c>
      <c r="L64" s="11" t="str">
        <f>IF(inventory[[#This Row],[% đơn vị tích lũy]]&lt;=$O$7,$N$7,IF(inventory[[#This Row],[% đơn vị tích lũy]]&lt;=$O$8,$N$8,$N$9))</f>
        <v>C</v>
      </c>
    </row>
    <row r="65" spans="2:12" x14ac:dyDescent="0.25">
      <c r="B65" s="1">
        <v>59</v>
      </c>
      <c r="C65" t="s">
        <v>70</v>
      </c>
      <c r="D65" s="2">
        <v>420.3</v>
      </c>
      <c r="E65" s="15">
        <v>11</v>
      </c>
      <c r="F65" s="14">
        <f>inventory[[#This Row],[Chi phí đơn vị]]*inventory[[#This Row],[Số lượng]]</f>
        <v>4623.3</v>
      </c>
      <c r="G65" s="8">
        <f>_xlfn.RANK.EQ(inventory[[#This Row],[Tổng chi phí]],inventory[Tổng chi phí],0)</f>
        <v>69</v>
      </c>
      <c r="H65" s="8">
        <f>SUMIFS(inventory[Số lượng],inventory[Xếp hạng],"&lt;="&amp;inventory[[#This Row],[No.]])</f>
        <v>1286</v>
      </c>
      <c r="I65" s="9">
        <f>inventory[[#This Row],[Đơn vị tích lũy]]/MAX(inventory[Đơn vị tích lũy])</f>
        <v>0.87901572112098425</v>
      </c>
      <c r="J65" s="10">
        <f>SUMIFS(inventory[Tổng chi phí],inventory[Xếp hạng],"&lt;="&amp;inventory[[#This Row],[No.]])</f>
        <v>1400236.4</v>
      </c>
      <c r="K65" s="9">
        <f>inventory[[#This Row],[Chi phí tích lũy]]/MAX(inventory[Chi phí tích lũy])</f>
        <v>0.94624524684958577</v>
      </c>
      <c r="L65" s="11" t="str">
        <f>IF(inventory[[#This Row],[% đơn vị tích lũy]]&lt;=$O$7,$N$7,IF(inventory[[#This Row],[% đơn vị tích lũy]]&lt;=$O$8,$N$8,$N$9))</f>
        <v>C</v>
      </c>
    </row>
    <row r="66" spans="2:12" x14ac:dyDescent="0.25">
      <c r="B66" s="1">
        <v>60</v>
      </c>
      <c r="C66" t="s">
        <v>71</v>
      </c>
      <c r="D66" s="2">
        <v>407.6</v>
      </c>
      <c r="E66" s="15">
        <v>22</v>
      </c>
      <c r="F66" s="14">
        <f>inventory[[#This Row],[Chi phí đơn vị]]*inventory[[#This Row],[Số lượng]]</f>
        <v>8967.2000000000007</v>
      </c>
      <c r="G66" s="8">
        <f>_xlfn.RANK.EQ(inventory[[#This Row],[Tổng chi phí]],inventory[Tổng chi phí],0)</f>
        <v>52</v>
      </c>
      <c r="H66" s="8">
        <f>SUMIFS(inventory[Số lượng],inventory[Xếp hạng],"&lt;="&amp;inventory[[#This Row],[No.]])</f>
        <v>1299</v>
      </c>
      <c r="I66" s="9">
        <f>inventory[[#This Row],[Đơn vị tích lũy]]/MAX(inventory[Đơn vị tích lũy])</f>
        <v>0.88790157211209841</v>
      </c>
      <c r="J66" s="10">
        <f>SUMIFS(inventory[Tổng chi phí],inventory[Xếp hạng],"&lt;="&amp;inventory[[#This Row],[No.]])</f>
        <v>1407836.2</v>
      </c>
      <c r="K66" s="9">
        <f>inventory[[#This Row],[Chi phí tích lũy]]/MAX(inventory[Chi phí tích lũy])</f>
        <v>0.95138100437382067</v>
      </c>
      <c r="L66" s="11" t="str">
        <f>IF(inventory[[#This Row],[% đơn vị tích lũy]]&lt;=$O$7,$N$7,IF(inventory[[#This Row],[% đơn vị tích lũy]]&lt;=$O$8,$N$8,$N$9))</f>
        <v>C</v>
      </c>
    </row>
    <row r="67" spans="2:12" x14ac:dyDescent="0.25">
      <c r="B67" s="1">
        <v>61</v>
      </c>
      <c r="C67" t="s">
        <v>72</v>
      </c>
      <c r="D67" s="2">
        <v>373.5</v>
      </c>
      <c r="E67" s="15">
        <v>14</v>
      </c>
      <c r="F67" s="14">
        <f>inventory[[#This Row],[Chi phí đơn vị]]*inventory[[#This Row],[Số lượng]]</f>
        <v>5229</v>
      </c>
      <c r="G67" s="8">
        <f>_xlfn.RANK.EQ(inventory[[#This Row],[Tổng chi phí]],inventory[Tổng chi phí],0)</f>
        <v>67</v>
      </c>
      <c r="H67" s="8">
        <f>SUMIFS(inventory[Số lượng],inventory[Xếp hạng],"&lt;="&amp;inventory[[#This Row],[No.]])</f>
        <v>1315</v>
      </c>
      <c r="I67" s="9">
        <f>inventory[[#This Row],[Đơn vị tích lũy]]/MAX(inventory[Đơn vị tích lũy])</f>
        <v>0.89883800410116199</v>
      </c>
      <c r="J67" s="10">
        <f>SUMIFS(inventory[Tổng chi phí],inventory[Xếp hạng],"&lt;="&amp;inventory[[#This Row],[No.]])</f>
        <v>1414997.8</v>
      </c>
      <c r="K67" s="9">
        <f>inventory[[#This Row],[Chi phí tích lũy]]/MAX(inventory[Chi phí tích lũy])</f>
        <v>0.95622063713857242</v>
      </c>
      <c r="L67" s="11" t="str">
        <f>IF(inventory[[#This Row],[% đơn vị tích lũy]]&lt;=$O$7,$N$7,IF(inventory[[#This Row],[% đơn vị tích lũy]]&lt;=$O$8,$N$8,$N$9))</f>
        <v>C</v>
      </c>
    </row>
    <row r="68" spans="2:12" x14ac:dyDescent="0.25">
      <c r="B68" s="1">
        <v>62</v>
      </c>
      <c r="C68" t="s">
        <v>73</v>
      </c>
      <c r="D68" s="2">
        <v>447.6</v>
      </c>
      <c r="E68" s="15">
        <v>16</v>
      </c>
      <c r="F68" s="14">
        <f>inventory[[#This Row],[Chi phí đơn vị]]*inventory[[#This Row],[Số lượng]]</f>
        <v>7161.6</v>
      </c>
      <c r="G68" s="8">
        <f>_xlfn.RANK.EQ(inventory[[#This Row],[Tổng chi phí]],inventory[Tổng chi phí],0)</f>
        <v>61</v>
      </c>
      <c r="H68" s="8">
        <f>SUMIFS(inventory[Số lượng],inventory[Xếp hạng],"&lt;="&amp;inventory[[#This Row],[No.]])</f>
        <v>1333</v>
      </c>
      <c r="I68" s="9">
        <f>inventory[[#This Row],[Đơn vị tích lũy]]/MAX(inventory[Đơn vị tích lũy])</f>
        <v>0.91114149008885847</v>
      </c>
      <c r="J68" s="10">
        <f>SUMIFS(inventory[Tổng chi phí],inventory[Xếp hạng],"&lt;="&amp;inventory[[#This Row],[No.]])</f>
        <v>1421665</v>
      </c>
      <c r="K68" s="9">
        <f>inventory[[#This Row],[Chi phí tích lũy]]/MAX(inventory[Chi phí tích lũy])</f>
        <v>0.96072616656902832</v>
      </c>
      <c r="L68" s="11" t="str">
        <f>IF(inventory[[#This Row],[% đơn vị tích lũy]]&lt;=$O$7,$N$7,IF(inventory[[#This Row],[% đơn vị tích lũy]]&lt;=$O$8,$N$8,$N$9))</f>
        <v>C</v>
      </c>
    </row>
    <row r="69" spans="2:12" x14ac:dyDescent="0.25">
      <c r="B69" s="1">
        <v>63</v>
      </c>
      <c r="C69" t="s">
        <v>74</v>
      </c>
      <c r="D69" s="2">
        <v>433.4</v>
      </c>
      <c r="E69" s="15">
        <v>22</v>
      </c>
      <c r="F69" s="14">
        <f>inventory[[#This Row],[Chi phí đơn vị]]*inventory[[#This Row],[Số lượng]]</f>
        <v>9534.7999999999993</v>
      </c>
      <c r="G69" s="8">
        <f>_xlfn.RANK.EQ(inventory[[#This Row],[Tổng chi phí]],inventory[Tổng chi phí],0)</f>
        <v>49</v>
      </c>
      <c r="H69" s="8">
        <f>SUMIFS(inventory[Số lượng],inventory[Xếp hạng],"&lt;="&amp;inventory[[#This Row],[No.]])</f>
        <v>1340</v>
      </c>
      <c r="I69" s="9">
        <f>inventory[[#This Row],[Đơn vị tích lũy]]/MAX(inventory[Đơn vị tích lũy])</f>
        <v>0.91592617908407381</v>
      </c>
      <c r="J69" s="10">
        <f>SUMIFS(inventory[Tổng chi phí],inventory[Xếp hạng],"&lt;="&amp;inventory[[#This Row],[No.]])</f>
        <v>1428117.6</v>
      </c>
      <c r="K69" s="9">
        <f>inventory[[#This Row],[Chi phí tích lũy]]/MAX(inventory[Chi phí tích lũy])</f>
        <v>0.96508667460882902</v>
      </c>
      <c r="L69" s="11" t="str">
        <f>IF(inventory[[#This Row],[% đơn vị tích lũy]]&lt;=$O$7,$N$7,IF(inventory[[#This Row],[% đơn vị tích lũy]]&lt;=$O$8,$N$8,$N$9))</f>
        <v>C</v>
      </c>
    </row>
    <row r="70" spans="2:12" x14ac:dyDescent="0.25">
      <c r="B70" s="1">
        <v>64</v>
      </c>
      <c r="C70" t="s">
        <v>75</v>
      </c>
      <c r="D70" s="2">
        <v>370.6</v>
      </c>
      <c r="E70" s="15">
        <v>11</v>
      </c>
      <c r="F70" s="14">
        <f>inventory[[#This Row],[Chi phí đơn vị]]*inventory[[#This Row],[Số lượng]]</f>
        <v>4076.6000000000004</v>
      </c>
      <c r="G70" s="8">
        <f>_xlfn.RANK.EQ(inventory[[#This Row],[Tổng chi phí]],inventory[Tổng chi phí],0)</f>
        <v>72</v>
      </c>
      <c r="H70" s="8">
        <f>SUMIFS(inventory[Số lượng],inventory[Xếp hạng],"&lt;="&amp;inventory[[#This Row],[No.]])</f>
        <v>1352</v>
      </c>
      <c r="I70" s="9">
        <f>inventory[[#This Row],[Đơn vị tích lũy]]/MAX(inventory[Đơn vị tích lũy])</f>
        <v>0.92412850307587147</v>
      </c>
      <c r="J70" s="10">
        <f>SUMIFS(inventory[Tổng chi phí],inventory[Xếp hạng],"&lt;="&amp;inventory[[#This Row],[No.]])</f>
        <v>1434396</v>
      </c>
      <c r="K70" s="9">
        <f>inventory[[#This Row],[Chi phí tích lũy]]/MAX(inventory[Chi phí tích lũy])</f>
        <v>0.96932946258221719</v>
      </c>
      <c r="L70" s="11" t="str">
        <f>IF(inventory[[#This Row],[% đơn vị tích lũy]]&lt;=$O$7,$N$7,IF(inventory[[#This Row],[% đơn vị tích lũy]]&lt;=$O$8,$N$8,$N$9))</f>
        <v>C</v>
      </c>
    </row>
    <row r="71" spans="2:12" x14ac:dyDescent="0.25">
      <c r="B71" s="1">
        <v>65</v>
      </c>
      <c r="C71" t="s">
        <v>76</v>
      </c>
      <c r="D71" s="2">
        <v>338.3</v>
      </c>
      <c r="E71" s="15">
        <v>8</v>
      </c>
      <c r="F71" s="14">
        <f>inventory[[#This Row],[Chi phí đơn vị]]*inventory[[#This Row],[Số lượng]]</f>
        <v>2706.4</v>
      </c>
      <c r="G71" s="8">
        <f>_xlfn.RANK.EQ(inventory[[#This Row],[Tổng chi phí]],inventory[Tổng chi phí],0)</f>
        <v>73</v>
      </c>
      <c r="H71" s="8">
        <f>SUMIFS(inventory[Số lượng],inventory[Xếp hạng],"&lt;="&amp;inventory[[#This Row],[No.]])</f>
        <v>1363</v>
      </c>
      <c r="I71" s="9">
        <f>inventory[[#This Row],[Đơn vị tích lũy]]/MAX(inventory[Đơn vị tích lũy])</f>
        <v>0.93164730006835272</v>
      </c>
      <c r="J71" s="10">
        <f>SUMIFS(inventory[Tổng chi phí],inventory[Xếp hạng],"&lt;="&amp;inventory[[#This Row],[No.]])</f>
        <v>1440266.7</v>
      </c>
      <c r="K71" s="9">
        <f>inventory[[#This Row],[Chi phí tích lũy]]/MAX(inventory[Chi phí tích lũy])</f>
        <v>0.9732967369443748</v>
      </c>
      <c r="L71" s="11" t="str">
        <f>IF(inventory[[#This Row],[% đơn vị tích lũy]]&lt;=$O$7,$N$7,IF(inventory[[#This Row],[% đơn vị tích lũy]]&lt;=$O$8,$N$8,$N$9))</f>
        <v>C</v>
      </c>
    </row>
    <row r="72" spans="2:12" x14ac:dyDescent="0.25">
      <c r="B72" s="1">
        <v>66</v>
      </c>
      <c r="C72" t="s">
        <v>77</v>
      </c>
      <c r="D72" s="2">
        <v>183.6</v>
      </c>
      <c r="E72" s="15">
        <v>11</v>
      </c>
      <c r="F72" s="14">
        <f>inventory[[#This Row],[Chi phí đơn vị]]*inventory[[#This Row],[Số lượng]]</f>
        <v>2019.6</v>
      </c>
      <c r="G72" s="8">
        <f>_xlfn.RANK.EQ(inventory[[#This Row],[Tổng chi phí]],inventory[Tổng chi phí],0)</f>
        <v>75</v>
      </c>
      <c r="H72" s="8">
        <f>SUMIFS(inventory[Số lượng],inventory[Xếp hạng],"&lt;="&amp;inventory[[#This Row],[No.]])</f>
        <v>1375</v>
      </c>
      <c r="I72" s="9">
        <f>inventory[[#This Row],[Đơn vị tích lũy]]/MAX(inventory[Đơn vị tích lũy])</f>
        <v>0.93984962406015038</v>
      </c>
      <c r="J72" s="10">
        <f>SUMIFS(inventory[Tổng chi phí],inventory[Xếp hạng],"&lt;="&amp;inventory[[#This Row],[No.]])</f>
        <v>1445625.9</v>
      </c>
      <c r="K72" s="9">
        <f>inventory[[#This Row],[Chi phí tích lũy]]/MAX(inventory[Chi phí tích lũy])</f>
        <v>0.97691835221370804</v>
      </c>
      <c r="L72" s="11" t="str">
        <f>IF(inventory[[#This Row],[% đơn vị tích lũy]]&lt;=$O$7,$N$7,IF(inventory[[#This Row],[% đơn vị tích lũy]]&lt;=$O$8,$N$8,$N$9))</f>
        <v>C</v>
      </c>
    </row>
    <row r="73" spans="2:12" x14ac:dyDescent="0.25">
      <c r="B73" s="1">
        <v>67</v>
      </c>
      <c r="C73" t="s">
        <v>78</v>
      </c>
      <c r="D73" s="2">
        <v>411.7</v>
      </c>
      <c r="E73" s="15">
        <v>30</v>
      </c>
      <c r="F73" s="14">
        <f>inventory[[#This Row],[Chi phí đơn vị]]*inventory[[#This Row],[Số lượng]]</f>
        <v>12351</v>
      </c>
      <c r="G73" s="8">
        <f>_xlfn.RANK.EQ(inventory[[#This Row],[Tổng chi phí]],inventory[Tổng chi phí],0)</f>
        <v>39</v>
      </c>
      <c r="H73" s="8">
        <f>SUMIFS(inventory[Số lượng],inventory[Xếp hạng],"&lt;="&amp;inventory[[#This Row],[No.]])</f>
        <v>1389</v>
      </c>
      <c r="I73" s="9">
        <f>inventory[[#This Row],[Đơn vị tích lũy]]/MAX(inventory[Đơn vị tích lũy])</f>
        <v>0.94941900205058105</v>
      </c>
      <c r="J73" s="10">
        <f>SUMIFS(inventory[Tổng chi phí],inventory[Xếp hạng],"&lt;="&amp;inventory[[#This Row],[No.]])</f>
        <v>1450854.9</v>
      </c>
      <c r="K73" s="9">
        <f>inventory[[#This Row],[Chi phí tích lũy]]/MAX(inventory[Chi phí tích lũy])</f>
        <v>0.98045198153214064</v>
      </c>
      <c r="L73" s="11" t="str">
        <f>IF(inventory[[#This Row],[% đơn vị tích lũy]]&lt;=$O$7,$N$7,IF(inventory[[#This Row],[% đơn vị tích lũy]]&lt;=$O$8,$N$8,$N$9))</f>
        <v>C</v>
      </c>
    </row>
    <row r="74" spans="2:12" x14ac:dyDescent="0.25">
      <c r="B74" s="1">
        <v>68</v>
      </c>
      <c r="C74" t="s">
        <v>79</v>
      </c>
      <c r="D74" s="2">
        <v>385.1</v>
      </c>
      <c r="E74" s="15">
        <v>24</v>
      </c>
      <c r="F74" s="14">
        <f>inventory[[#This Row],[Chi phí đơn vị]]*inventory[[#This Row],[Số lượng]]</f>
        <v>9242.4000000000015</v>
      </c>
      <c r="G74" s="8">
        <f>_xlfn.RANK.EQ(inventory[[#This Row],[Tổng chi phí]],inventory[Tổng chi phí],0)</f>
        <v>50</v>
      </c>
      <c r="H74" s="8">
        <f>SUMIFS(inventory[Số lượng],inventory[Xếp hạng],"&lt;="&amp;inventory[[#This Row],[No.]])</f>
        <v>1396</v>
      </c>
      <c r="I74" s="9">
        <f>inventory[[#This Row],[Đơn vị tích lũy]]/MAX(inventory[Đơn vị tích lũy])</f>
        <v>0.95420369104579628</v>
      </c>
      <c r="J74" s="10">
        <f>SUMIFS(inventory[Tổng chi phí],inventory[Xếp hạng],"&lt;="&amp;inventory[[#This Row],[No.]])</f>
        <v>1455717.8</v>
      </c>
      <c r="K74" s="9">
        <f>inventory[[#This Row],[Chi phí tích lũy]]/MAX(inventory[Chi phí tích lũy])</f>
        <v>0.98373820949400836</v>
      </c>
      <c r="L74" s="11" t="str">
        <f>IF(inventory[[#This Row],[% đơn vị tích lũy]]&lt;=$O$7,$N$7,IF(inventory[[#This Row],[% đơn vị tích lũy]]&lt;=$O$8,$N$8,$N$9))</f>
        <v>C</v>
      </c>
    </row>
    <row r="75" spans="2:12" x14ac:dyDescent="0.25">
      <c r="B75" s="1">
        <v>69</v>
      </c>
      <c r="C75" t="s">
        <v>80</v>
      </c>
      <c r="D75" s="2">
        <v>347.7</v>
      </c>
      <c r="E75" s="15">
        <v>12</v>
      </c>
      <c r="F75" s="14">
        <f>inventory[[#This Row],[Chi phí đơn vị]]*inventory[[#This Row],[Số lượng]]</f>
        <v>4172.3999999999996</v>
      </c>
      <c r="G75" s="8">
        <f>_xlfn.RANK.EQ(inventory[[#This Row],[Tổng chi phí]],inventory[Tổng chi phí],0)</f>
        <v>71</v>
      </c>
      <c r="H75" s="8">
        <f>SUMIFS(inventory[Số lượng],inventory[Xếp hạng],"&lt;="&amp;inventory[[#This Row],[No.]])</f>
        <v>1407</v>
      </c>
      <c r="I75" s="9">
        <f>inventory[[#This Row],[Đơn vị tích lũy]]/MAX(inventory[Đơn vị tích lũy])</f>
        <v>0.96172248803827753</v>
      </c>
      <c r="J75" s="10">
        <f>SUMIFS(inventory[Tổng chi phí],inventory[Xếp hạng],"&lt;="&amp;inventory[[#This Row],[No.]])</f>
        <v>1460341.1</v>
      </c>
      <c r="K75" s="9">
        <f>inventory[[#This Row],[Chi phí tích lũy]]/MAX(inventory[Chi phí tích lũy])</f>
        <v>0.98686252168140742</v>
      </c>
      <c r="L75" s="11" t="str">
        <f>IF(inventory[[#This Row],[% đơn vị tích lũy]]&lt;=$O$7,$N$7,IF(inventory[[#This Row],[% đơn vị tích lũy]]&lt;=$O$8,$N$8,$N$9))</f>
        <v>C</v>
      </c>
    </row>
    <row r="76" spans="2:12" x14ac:dyDescent="0.25">
      <c r="B76" s="1">
        <v>70</v>
      </c>
      <c r="C76" t="s">
        <v>8</v>
      </c>
      <c r="D76" s="2">
        <v>370.4</v>
      </c>
      <c r="E76" s="15">
        <v>18</v>
      </c>
      <c r="F76" s="14">
        <f>inventory[[#This Row],[Chi phí đơn vị]]*inventory[[#This Row],[Số lượng]]</f>
        <v>6667.2</v>
      </c>
      <c r="G76" s="8">
        <f>_xlfn.RANK.EQ(inventory[[#This Row],[Tổng chi phí]],inventory[Tổng chi phí],0)</f>
        <v>62</v>
      </c>
      <c r="H76" s="8">
        <f>SUMIFS(inventory[Số lượng],inventory[Xếp hạng],"&lt;="&amp;inventory[[#This Row],[No.]])</f>
        <v>1413</v>
      </c>
      <c r="I76" s="9">
        <f>inventory[[#This Row],[Đơn vị tích lũy]]/MAX(inventory[Đơn vị tích lũy])</f>
        <v>0.96582365003417636</v>
      </c>
      <c r="J76" s="10">
        <f>SUMIFS(inventory[Tổng chi phí],inventory[Xếp hạng],"&lt;="&amp;inventory[[#This Row],[No.]])</f>
        <v>1464519.5000000002</v>
      </c>
      <c r="K76" s="9">
        <f>inventory[[#This Row],[Chi phí tích lũy]]/MAX(inventory[Chi phí tích lũy])</f>
        <v>0.98968618141446141</v>
      </c>
      <c r="L76" s="11" t="str">
        <f>IF(inventory[[#This Row],[% đơn vị tích lũy]]&lt;=$O$7,$N$7,IF(inventory[[#This Row],[% đơn vị tích lũy]]&lt;=$O$8,$N$8,$N$9))</f>
        <v>C</v>
      </c>
    </row>
    <row r="77" spans="2:12" x14ac:dyDescent="0.25">
      <c r="B77" s="1">
        <v>71</v>
      </c>
      <c r="C77" t="s">
        <v>9</v>
      </c>
      <c r="D77" s="2">
        <v>379</v>
      </c>
      <c r="E77" s="15">
        <v>26</v>
      </c>
      <c r="F77" s="14">
        <f>inventory[[#This Row],[Chi phí đơn vị]]*inventory[[#This Row],[Số lượng]]</f>
        <v>9854</v>
      </c>
      <c r="G77" s="8">
        <f>_xlfn.RANK.EQ(inventory[[#This Row],[Tổng chi phí]],inventory[Tổng chi phí],0)</f>
        <v>47</v>
      </c>
      <c r="H77" s="8">
        <f>SUMIFS(inventory[Số lượng],inventory[Xếp hạng],"&lt;="&amp;inventory[[#This Row],[No.]])</f>
        <v>1425</v>
      </c>
      <c r="I77" s="9">
        <f>inventory[[#This Row],[Đơn vị tích lũy]]/MAX(inventory[Đơn vị tích lũy])</f>
        <v>0.97402597402597402</v>
      </c>
      <c r="J77" s="10">
        <f>SUMIFS(inventory[Tổng chi phí],inventory[Xếp hạng],"&lt;="&amp;inventory[[#This Row],[No.]])</f>
        <v>1468691.9000000001</v>
      </c>
      <c r="K77" s="9">
        <f>inventory[[#This Row],[Chi phí tích lũy]]/MAX(inventory[Chi phí tích lũy])</f>
        <v>0.99250578649539989</v>
      </c>
      <c r="L77" s="11" t="str">
        <f>IF(inventory[[#This Row],[% đơn vị tích lũy]]&lt;=$O$7,$N$7,IF(inventory[[#This Row],[% đơn vị tích lũy]]&lt;=$O$8,$N$8,$N$9))</f>
        <v>C</v>
      </c>
    </row>
    <row r="78" spans="2:12" x14ac:dyDescent="0.25">
      <c r="B78" s="1">
        <v>72</v>
      </c>
      <c r="C78" t="s">
        <v>10</v>
      </c>
      <c r="D78" s="2">
        <v>373.8</v>
      </c>
      <c r="E78" s="15">
        <v>21</v>
      </c>
      <c r="F78" s="14">
        <f>inventory[[#This Row],[Chi phí đơn vị]]*inventory[[#This Row],[Số lượng]]</f>
        <v>7849.8</v>
      </c>
      <c r="G78" s="8">
        <f>_xlfn.RANK.EQ(inventory[[#This Row],[Tổng chi phí]],inventory[Tổng chi phí],0)</f>
        <v>59</v>
      </c>
      <c r="H78" s="8">
        <f>SUMIFS(inventory[Số lượng],inventory[Xếp hạng],"&lt;="&amp;inventory[[#This Row],[No.]])</f>
        <v>1436</v>
      </c>
      <c r="I78" s="9">
        <f>inventory[[#This Row],[Đơn vị tích lũy]]/MAX(inventory[Đơn vị tích lũy])</f>
        <v>0.98154477101845528</v>
      </c>
      <c r="J78" s="10">
        <f>SUMIFS(inventory[Tổng chi phí],inventory[Xếp hạng],"&lt;="&amp;inventory[[#This Row],[No.]])</f>
        <v>1472768.5000000002</v>
      </c>
      <c r="K78" s="9">
        <f>inventory[[#This Row],[Chi phí tích lũy]]/MAX(inventory[Chi phí tích lũy])</f>
        <v>0.99526065229756533</v>
      </c>
      <c r="L78" s="11" t="str">
        <f>IF(inventory[[#This Row],[% đơn vị tích lũy]]&lt;=$O$7,$N$7,IF(inventory[[#This Row],[% đơn vị tích lũy]]&lt;=$O$8,$N$8,$N$9))</f>
        <v>C</v>
      </c>
    </row>
    <row r="79" spans="2:12" x14ac:dyDescent="0.25">
      <c r="B79" s="1">
        <v>73</v>
      </c>
      <c r="C79" t="s">
        <v>11</v>
      </c>
      <c r="D79" s="2">
        <v>370.6</v>
      </c>
      <c r="E79" s="15">
        <v>41</v>
      </c>
      <c r="F79" s="14">
        <f>inventory[[#This Row],[Chi phí đơn vị]]*inventory[[#This Row],[Số lượng]]</f>
        <v>15194.6</v>
      </c>
      <c r="G79" s="8">
        <f>_xlfn.RANK.EQ(inventory[[#This Row],[Tổng chi phí]],inventory[Tổng chi phí],0)</f>
        <v>29</v>
      </c>
      <c r="H79" s="8">
        <f>SUMIFS(inventory[Số lượng],inventory[Xếp hạng],"&lt;="&amp;inventory[[#This Row],[No.]])</f>
        <v>1444</v>
      </c>
      <c r="I79" s="9">
        <f>inventory[[#This Row],[Đơn vị tích lũy]]/MAX(inventory[Đơn vị tích lũy])</f>
        <v>0.98701298701298701</v>
      </c>
      <c r="J79" s="10">
        <f>SUMIFS(inventory[Tổng chi phí],inventory[Xếp hạng],"&lt;="&amp;inventory[[#This Row],[No.]])</f>
        <v>1475474.9000000001</v>
      </c>
      <c r="K79" s="9">
        <f>inventory[[#This Row],[Chi phí tích lũy]]/MAX(inventory[Chi phí tích lũy])</f>
        <v>0.99708957071167992</v>
      </c>
      <c r="L79" s="11" t="str">
        <f>IF(inventory[[#This Row],[% đơn vị tích lũy]]&lt;=$O$7,$N$7,IF(inventory[[#This Row],[% đơn vị tích lũy]]&lt;=$O$8,$N$8,$N$9))</f>
        <v>C</v>
      </c>
    </row>
    <row r="80" spans="2:12" x14ac:dyDescent="0.25">
      <c r="B80" s="1">
        <v>74</v>
      </c>
      <c r="C80" t="s">
        <v>12</v>
      </c>
      <c r="D80" s="2">
        <v>381.6</v>
      </c>
      <c r="E80" s="15">
        <v>23</v>
      </c>
      <c r="F80" s="14">
        <f>inventory[[#This Row],[Chi phí đơn vị]]*inventory[[#This Row],[Số lượng]]</f>
        <v>8776.8000000000011</v>
      </c>
      <c r="G80" s="8">
        <f>_xlfn.RANK.EQ(inventory[[#This Row],[Tổng chi phí]],inventory[Tổng chi phí],0)</f>
        <v>54</v>
      </c>
      <c r="H80" s="8">
        <f>SUMIFS(inventory[Số lượng],inventory[Xếp hạng],"&lt;="&amp;inventory[[#This Row],[No.]])</f>
        <v>1452</v>
      </c>
      <c r="I80" s="9">
        <f>inventory[[#This Row],[Đơn vị tích lũy]]/MAX(inventory[Đơn vị tích lũy])</f>
        <v>0.99248120300751874</v>
      </c>
      <c r="J80" s="10">
        <f>SUMIFS(inventory[Tổng chi phí],inventory[Xếp hạng],"&lt;="&amp;inventory[[#This Row],[No.]])</f>
        <v>1477762.1</v>
      </c>
      <c r="K80" s="9">
        <f>inventory[[#This Row],[Chi phí tích lũy]]/MAX(inventory[Chi phí tích lũy])</f>
        <v>0.99863520409800977</v>
      </c>
      <c r="L80" s="11" t="str">
        <f>IF(inventory[[#This Row],[% đơn vị tích lũy]]&lt;=$O$7,$N$7,IF(inventory[[#This Row],[% đơn vị tích lũy]]&lt;=$O$8,$N$8,$N$9))</f>
        <v>C</v>
      </c>
    </row>
    <row r="81" spans="2:12" x14ac:dyDescent="0.25">
      <c r="B81" s="1">
        <v>75</v>
      </c>
      <c r="C81" t="s">
        <v>13</v>
      </c>
      <c r="D81" s="2">
        <v>377.9</v>
      </c>
      <c r="E81" s="15">
        <v>34</v>
      </c>
      <c r="F81" s="14">
        <f>inventory[[#This Row],[Chi phí đơn vị]]*inventory[[#This Row],[Số lượng]]</f>
        <v>12848.599999999999</v>
      </c>
      <c r="G81" s="8">
        <f>_xlfn.RANK.EQ(inventory[[#This Row],[Tổng chi phí]],inventory[Tổng chi phí],0)</f>
        <v>36</v>
      </c>
      <c r="H81" s="8">
        <f>SUMIFS(inventory[Số lượng],inventory[Xếp hạng],"&lt;="&amp;inventory[[#This Row],[No.]])</f>
        <v>1463</v>
      </c>
      <c r="I81" s="9">
        <f>inventory[[#This Row],[Đơn vị tích lũy]]/MAX(inventory[Đơn vị tích lũy])</f>
        <v>1</v>
      </c>
      <c r="J81" s="10">
        <f>SUMIFS(inventory[Tổng chi phí],inventory[Xếp hạng],"&lt;="&amp;inventory[[#This Row],[No.]])</f>
        <v>1479781.7000000002</v>
      </c>
      <c r="K81" s="9">
        <f>inventory[[#This Row],[Chi phí tích lũy]]/MAX(inventory[Chi phí tích lũy])</f>
        <v>1</v>
      </c>
      <c r="L81" s="11" t="str">
        <f>IF(inventory[[#This Row],[% đơn vị tích lũy]]&lt;=$O$7,$N$7,IF(inventory[[#This Row],[% đơn vị tích lũy]]&lt;=$O$8,$N$8,$N$9))</f>
        <v>C</v>
      </c>
    </row>
  </sheetData>
  <conditionalFormatting sqref="F7:L81">
    <cfRule type="expression" dxfId="0" priority="1">
      <formula>MOD($B7,2)=1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ABC Analysis</vt:lpstr>
    </vt:vector>
  </TitlesOfParts>
  <Company>Chandoo.org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Purnachandra Rao Duggirala</dc:creator>
  <cp:lastModifiedBy>Duy Nguyen</cp:lastModifiedBy>
  <dcterms:created xsi:type="dcterms:W3CDTF">2014-10-01T03:57:24Z</dcterms:created>
  <dcterms:modified xsi:type="dcterms:W3CDTF">2015-11-28T12:59:21Z</dcterms:modified>
</cp:coreProperties>
</file>