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H:\2014\Formulas and Functions\"/>
    </mc:Choice>
  </mc:AlternateContent>
  <bookViews>
    <workbookView xWindow="0" yWindow="0" windowWidth="24000" windowHeight="9735"/>
  </bookViews>
  <sheets>
    <sheet name="ALL" sheetId="1" r:id="rId1"/>
    <sheet name="sources" sheetId="2" r:id="rId2"/>
  </sheets>
  <definedNames>
    <definedName name="_xlnm._FilterDatabase" localSheetId="0" hidden="1">ALL!$A$1:$G$459</definedName>
    <definedName name="_xlnm._FilterDatabase">ALL!$A$1:$G$1</definedName>
  </definedNames>
  <calcPr calcId="152511"/>
</workbook>
</file>

<file path=xl/calcChain.xml><?xml version="1.0" encoding="utf-8"?>
<calcChain xmlns="http://schemas.openxmlformats.org/spreadsheetml/2006/main">
  <c r="A310" i="1" l="1"/>
  <c r="A409" i="1" l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<sst xmlns="http://schemas.openxmlformats.org/spreadsheetml/2006/main" count="2816" uniqueCount="491">
  <si>
    <t>FUNCTION</t>
  </si>
  <si>
    <t>TYPE</t>
  </si>
  <si>
    <t>XL
2010</t>
  </si>
  <si>
    <t>XL
2007</t>
  </si>
  <si>
    <t>XL
2003</t>
  </si>
  <si>
    <t>DESCRIPTION</t>
  </si>
  <si>
    <t>Math and trigonometry</t>
  </si>
  <si>
    <t>yes</t>
  </si>
  <si>
    <t>Returns the absolute value of a number</t>
  </si>
  <si>
    <t>Financial</t>
  </si>
  <si>
    <t>Returns the accrued interest for a security that pays periodic interest</t>
  </si>
  <si>
    <t>Returns the accrued interest for a security that pays interest at maturity</t>
  </si>
  <si>
    <t>Returns the inverse hyperbolic cosine of a number</t>
  </si>
  <si>
    <t>no</t>
  </si>
  <si>
    <t>Returns an aggregate in a list or database</t>
  </si>
  <si>
    <t>Lookup and reference</t>
  </si>
  <si>
    <t>Returns a reference as text to a single cell in a worksheet</t>
  </si>
  <si>
    <t>Returns the depreciation for each accounting period by using a depreciation coefficient</t>
  </si>
  <si>
    <t>Returns the depreciation for each accounting period</t>
  </si>
  <si>
    <t>Logical</t>
  </si>
  <si>
    <t>Returns TRUE if all of its arguments are TRUE</t>
  </si>
  <si>
    <t>Returns the number of areas in a reference</t>
  </si>
  <si>
    <t>Text</t>
  </si>
  <si>
    <t>Changes full-width (double-byte) English letters or katakana within a character string to half-width (single-byte) characters</t>
  </si>
  <si>
    <t>Returns the arcsine of a number</t>
  </si>
  <si>
    <t>Returns the inverse hyperbolic sine of a number</t>
  </si>
  <si>
    <t>Returns the arctangent of a number</t>
  </si>
  <si>
    <t>Returns the arctangent from x- and y-coordinates</t>
  </si>
  <si>
    <t>Returns the inverse hyperbolic tangent of a number</t>
  </si>
  <si>
    <t>Statistical</t>
  </si>
  <si>
    <t>Returns the average of the absolute deviations of data points from their mean</t>
  </si>
  <si>
    <t>Returns the average of its arguments</t>
  </si>
  <si>
    <t>Returns the average of its arguments, including numbers, text, and logical values</t>
  </si>
  <si>
    <t>Returns the average (arithmetic mean) of all the cells in a range that meet a given criteria</t>
  </si>
  <si>
    <t>Returns the average (arithmetic mean) of all cells that meet multiple criteria.</t>
  </si>
  <si>
    <t>Converts a number to text, using the ß (baht) currency format</t>
  </si>
  <si>
    <t>Engineering</t>
  </si>
  <si>
    <t>Returns the modified Bessel function In(x)</t>
  </si>
  <si>
    <t>Returns the Bessel function Jn(x)</t>
  </si>
  <si>
    <t>Returns the modified Bessel function Kn(x)</t>
  </si>
  <si>
    <t>Returns the Bessel function Yn(x)</t>
  </si>
  <si>
    <t>Compatibility</t>
  </si>
  <si>
    <t>Returns the beta cumulative distribution function</t>
  </si>
  <si>
    <t>Returns the inverse of the cumulative distribution function for a specified beta distribution</t>
  </si>
  <si>
    <t>Converts a binary number to decimal</t>
  </si>
  <si>
    <t>Converts a binary number to hexadecimal</t>
  </si>
  <si>
    <t>Converts a binary number to octal</t>
  </si>
  <si>
    <t>Returns the individual term binomial distribution probability</t>
  </si>
  <si>
    <t>Returns the smallest value for which the cumulative binomial distribution is less than or equal to a criterion value</t>
  </si>
  <si>
    <t>Add-in and Automation</t>
  </si>
  <si>
    <t>Calls a procedure in a dynamic link library or code resource</t>
  </si>
  <si>
    <t>Rounds a number to the nearest integer or to the nearest multiple of significance</t>
  </si>
  <si>
    <t>Rounds a number the nearest integer or to the nearest multiple of significance. Regardless of the sign of the number, the number is rounded up.</t>
  </si>
  <si>
    <t>Information</t>
  </si>
  <si>
    <t>Returns information about the formatting, location, or contents of a cell</t>
  </si>
  <si>
    <t>Returns the character specified by the code number</t>
  </si>
  <si>
    <t>Returns the one-tailed probability of the chi-squared distribution</t>
  </si>
  <si>
    <t>Returns the inverse of the one-tailed probability of the chi-squared distribution</t>
  </si>
  <si>
    <t>Returns the test for independence</t>
  </si>
  <si>
    <t>Returns the cumulative beta probability density function</t>
  </si>
  <si>
    <t>Chooses a value from a list of values</t>
  </si>
  <si>
    <t>Removes all nonprintable characters from text</t>
  </si>
  <si>
    <t>Returns a numeric code for the first character in a text string</t>
  </si>
  <si>
    <t>Returns the column number of a reference</t>
  </si>
  <si>
    <t>Returns the number of columns in a reference</t>
  </si>
  <si>
    <t>Returns the number of combinations for a given number of objects</t>
  </si>
  <si>
    <t>Converts real and imaginary coefficients into a complex number</t>
  </si>
  <si>
    <t>Joins several text items into one text item</t>
  </si>
  <si>
    <t>Returns the confidence interval for a population mean</t>
  </si>
  <si>
    <t>Returns the confidence interval for a population mean, using a Student's t distribution</t>
  </si>
  <si>
    <t>Converts a number from one measurement system to another</t>
  </si>
  <si>
    <t>Returns the correlation coefficient between two data sets</t>
  </si>
  <si>
    <t>Returns the cosine of a number</t>
  </si>
  <si>
    <t>Returns the hyperbolic cosine of a number</t>
  </si>
  <si>
    <t>Counts how many numbers are in the list of arguments</t>
  </si>
  <si>
    <t>Counts how many values are in the list of arguments</t>
  </si>
  <si>
    <t>Counts the number of blank cells within a range</t>
  </si>
  <si>
    <t>Counts the number of cells within a range that meet the given criteria</t>
  </si>
  <si>
    <t>Counts the number of cells within a range that meet multiple criteria</t>
  </si>
  <si>
    <t>Returns the number of days from the beginning of the coupon period to the settlement date</t>
  </si>
  <si>
    <t>Returns the number of days in the coupon period that contains the settlement date</t>
  </si>
  <si>
    <t>Returns the number of days from the settlement date to the next coupon date</t>
  </si>
  <si>
    <t>Returns the next coupon date after the settlement date</t>
  </si>
  <si>
    <t>Returns the number of coupons payable between the settlement date and maturity date</t>
  </si>
  <si>
    <t>Returns the previous coupon date before the settlement date</t>
  </si>
  <si>
    <t>Returns covariance, the average of the products of paired deviations</t>
  </si>
  <si>
    <t>Returns the sample covariance, the average of the products deviations for each data point pair in two data sets</t>
  </si>
  <si>
    <t>Cube</t>
  </si>
  <si>
    <t>Returns a key performance indicator (KPI) name, property, and measure, and displays the name and property in the cell. A KPI is a quantifiable measurement, such as monthly gross profit or quarterly employee turnover, used to monitor an organization's performance.</t>
  </si>
  <si>
    <t>Returns a member or tuple in a cube hierarchy. Use to validate that the member or tuple exists in the cube.</t>
  </si>
  <si>
    <t>Returns the value of a member property in the cube. Use to validate that a member name exists within the cube and to return the specified property for this member.</t>
  </si>
  <si>
    <t>Returns the nth, or ranked, member in a set. Use to return one or more elements in a set, such as the top sales performer or top yesno students.</t>
  </si>
  <si>
    <t>Defines a calculated set of members or tuples by sending a set expression to the cube on the server, which creates the set, and then returns that set to Microsoft Office Excel.</t>
  </si>
  <si>
    <t>Returns the number of items in a set.</t>
  </si>
  <si>
    <t>Returns an aggregated value from a cube.</t>
  </si>
  <si>
    <t>Returns the cumulative interest paid between two periods</t>
  </si>
  <si>
    <t>Returns the cumulative principal paid on a loan between two periods</t>
  </si>
  <si>
    <t>Date and time</t>
  </si>
  <si>
    <t>Returns the serial number of a particular date</t>
  </si>
  <si>
    <t>Converts a date in the form of text to a serial number</t>
  </si>
  <si>
    <t>Database</t>
  </si>
  <si>
    <t>Returns the average of selected database entries</t>
  </si>
  <si>
    <t>Converts a serial number to a day of the month</t>
  </si>
  <si>
    <t>Calculates the number of days between two dates based on a 36no-day year</t>
  </si>
  <si>
    <t>Returns the depreciation of an asset for a specified period by using the fixed-declining balance method</t>
  </si>
  <si>
    <t>Counts the cells that contain numbers in a database</t>
  </si>
  <si>
    <t>Counts nonblank cells in a database</t>
  </si>
  <si>
    <t>Returns the depreciation of an asset for a specified period by using the double-declining balance method or some other method that you specify</t>
  </si>
  <si>
    <t>Converts a decimal number to binary</t>
  </si>
  <si>
    <t>Converts a decimal number to hexadecimal</t>
  </si>
  <si>
    <t>Converts a decimal number to octal</t>
  </si>
  <si>
    <t>Converts radians to degrees</t>
  </si>
  <si>
    <t>Tests whether two values are equal</t>
  </si>
  <si>
    <t>Returns the sum of squares of deviations</t>
  </si>
  <si>
    <t>Extracts from a database a single record that matches the specified criteria</t>
  </si>
  <si>
    <t>Returns the discount rate for a security</t>
  </si>
  <si>
    <t>Returns the maximum value from selected database entries</t>
  </si>
  <si>
    <t>Returns the minimum value from selected database entries</t>
  </si>
  <si>
    <t>Converts a number to text, using the $ (dollar) currency format</t>
  </si>
  <si>
    <t>Converts a dollar price, expressed as a fraction, into a dollar price, expressed as a decimal number</t>
  </si>
  <si>
    <t>Converts a dollar price, expressed as a decimal number, into a dollar price, expressed as a fraction</t>
  </si>
  <si>
    <t>Multiplies the values in a particular field of records that match the criteria in a database</t>
  </si>
  <si>
    <t>Estimates the standard deviation based on a sample of selected database entries</t>
  </si>
  <si>
    <t>Calculates the standard deviation based on the entire population of selected database entries</t>
  </si>
  <si>
    <t>Adds the numbers in the field column of records in the database that match the criteria</t>
  </si>
  <si>
    <t>Returns the annual duration of a security with periodic interest payments</t>
  </si>
  <si>
    <t>Estimates variance based on a sample from selected database entries</t>
  </si>
  <si>
    <t>Calculates variance based on the entire population of selected database entries</t>
  </si>
  <si>
    <t>Returns the serial number of the date that is the indicated number of months before or after the start date</t>
  </si>
  <si>
    <t>Returns the effective annual interest rate</t>
  </si>
  <si>
    <t>Returns the serial number of the last day of the month before or after a specified number of months</t>
  </si>
  <si>
    <t>Returns the error function</t>
  </si>
  <si>
    <t>Returns the complementary error function</t>
  </si>
  <si>
    <t>Returns the complementary ERF function integrated between x and infinity</t>
  </si>
  <si>
    <t>Returns a number corresponding to an error type</t>
  </si>
  <si>
    <t>Converts a number to euros, converts a number from euros to a euro member currency, or converts a number from one euro member currency to another by using the euro as an intermediary (triangulation).</t>
  </si>
  <si>
    <t>Rounds a number up to the nearest even integer</t>
  </si>
  <si>
    <t>Checks to see if two text values are identical</t>
  </si>
  <si>
    <t>Returns e raised to the power of a given number</t>
  </si>
  <si>
    <t>Returns the exponential distribution</t>
  </si>
  <si>
    <t>Returns the factorial of a number</t>
  </si>
  <si>
    <t>Returns the double factorial of a number</t>
  </si>
  <si>
    <t>Returns the logical value FALSE</t>
  </si>
  <si>
    <t>Returns the F probability distribution</t>
  </si>
  <si>
    <t>Finds one text value within another (case-sensitive)</t>
  </si>
  <si>
    <t>Returns the inverse of the F probability distribution</t>
  </si>
  <si>
    <t>Returns the Fisher transformation</t>
  </si>
  <si>
    <t>Returns the inverse of the Fisher transformation</t>
  </si>
  <si>
    <t>Formats a number as text with a fixed number of decimals</t>
  </si>
  <si>
    <t>Rounds a number down, toward zero</t>
  </si>
  <si>
    <t>Returns a value along a linear trend</t>
  </si>
  <si>
    <t>Returns a frequency distribution as a vertical array</t>
  </si>
  <si>
    <t>Returns the result of an F-test</t>
  </si>
  <si>
    <t>Returns the future value of an investment</t>
  </si>
  <si>
    <t>Returns the future value of an initial principal after applying a series of compound interest rates</t>
  </si>
  <si>
    <t>Returns the gamma distribution</t>
  </si>
  <si>
    <t>Returns the inverse of the gamma cumulative distribution</t>
  </si>
  <si>
    <t>Returns the natural logarithm of the gamma function, Γ(x)</t>
  </si>
  <si>
    <t>Returns the greatest common divisor</t>
  </si>
  <si>
    <t>Returns the geometric mean</t>
  </si>
  <si>
    <t>Tests whether a number is greater than a threshold value</t>
  </si>
  <si>
    <t>Returns data stored in a PivotTable report</t>
  </si>
  <si>
    <t>Returns values along an exponential trend</t>
  </si>
  <si>
    <t>Returns the harmonic mean</t>
  </si>
  <si>
    <t>Converts a hexadecimal number to binary</t>
  </si>
  <si>
    <t>Converts a hexadecimal number to decimal</t>
  </si>
  <si>
    <t>Converts a hexadecimal number to octal</t>
  </si>
  <si>
    <t>Looks in the top row of an array and returns the value of the indicated cell</t>
  </si>
  <si>
    <t>Converts a serial number to an hour</t>
  </si>
  <si>
    <t>Creates a shortcut or jump that opens a document stored on a network server, an intranet, or the Internet</t>
  </si>
  <si>
    <t>Returns the hypergeometric distribution</t>
  </si>
  <si>
    <t>Specifies a logical test to perform</t>
  </si>
  <si>
    <t>Returns a value you specify if a formula evaluates to an error; otherwise, returns the result of the formula</t>
  </si>
  <si>
    <t>Returns the absolute value (modulus) of a complex number</t>
  </si>
  <si>
    <t>Returns the imaginary coefficient of a complex number</t>
  </si>
  <si>
    <t>Returns the argument theta, an angle expressed in radians</t>
  </si>
  <si>
    <t>Returns the complex conjugate of a complex number</t>
  </si>
  <si>
    <t>Returns the cosine of a complex number</t>
  </si>
  <si>
    <t>Returns the quotient of two complex numbers</t>
  </si>
  <si>
    <t>Returns the exponential of a complex number</t>
  </si>
  <si>
    <t>Returns the natural logarithm of a complex number</t>
  </si>
  <si>
    <t>Returns the base-yesno logarithm of a complex number</t>
  </si>
  <si>
    <t>Returns the base-2 logarithm of a complex number</t>
  </si>
  <si>
    <t>Returns a complex number raised to an integer power</t>
  </si>
  <si>
    <t>Returns the product of complex numbers</t>
  </si>
  <si>
    <t>Returns the real coefficient of a complex number</t>
  </si>
  <si>
    <t>Returns the sine of a complex number</t>
  </si>
  <si>
    <t>Returns the square root of a complex number</t>
  </si>
  <si>
    <t>Returns the difference between two complex numbers</t>
  </si>
  <si>
    <t>Returns the sum of complex numbers</t>
  </si>
  <si>
    <t>Uses an index to choose a value from a reference or array</t>
  </si>
  <si>
    <t>Returns a reference indicated by a text value</t>
  </si>
  <si>
    <t>Returns information about the current operating environment</t>
  </si>
  <si>
    <t>Rounds a number down to the nearest integer</t>
  </si>
  <si>
    <t>Returns the intercept of the linear regression line</t>
  </si>
  <si>
    <t>Returns the interest rate for a fully invested security</t>
  </si>
  <si>
    <t>Returns the interest payment for an investment for a given period</t>
  </si>
  <si>
    <t>Returns the internal rate of return for a series of cash flows</t>
  </si>
  <si>
    <t>Returns TRUE if the value is blank</t>
  </si>
  <si>
    <t>Returns TRUE if the value is any error value except #N/A</t>
  </si>
  <si>
    <t>Returns TRUE if the value is any error value</t>
  </si>
  <si>
    <t>Returns TRUE if the number is even</t>
  </si>
  <si>
    <t>Returns TRUE if the value is a logical value</t>
  </si>
  <si>
    <t>Returns TRUE if the value is the #N/A error value</t>
  </si>
  <si>
    <t>Returns TRUE if the value is not text</t>
  </si>
  <si>
    <t>Returns TRUE if the value is a number</t>
  </si>
  <si>
    <t>Returns TRUE if the number is odd</t>
  </si>
  <si>
    <t>Returns TRUE if the value is a reference</t>
  </si>
  <si>
    <t>Returns TRUE if the value is text</t>
  </si>
  <si>
    <t>Returns a number that is rounded up to the nearest integer or to the nearest multiple of significance</t>
  </si>
  <si>
    <t>Calculates the interest paid during a specific period of an investment</t>
  </si>
  <si>
    <t>Returns the kurtosis of a data set</t>
  </si>
  <si>
    <t>Returns the k-th largest value in a data set</t>
  </si>
  <si>
    <t>Returns the least common multiple</t>
  </si>
  <si>
    <t>Returns the leftmost characters from a text value</t>
  </si>
  <si>
    <t>Returns the number of characters in a text string</t>
  </si>
  <si>
    <t>Returns the parameters of a linear trend</t>
  </si>
  <si>
    <t>Returns the natural logarithm of a number</t>
  </si>
  <si>
    <t>Returns the logarithm of a number to a specified base</t>
  </si>
  <si>
    <t>Returns the base-yesno logarithm of a number</t>
  </si>
  <si>
    <t>Returns the parameters of an exponential trend</t>
  </si>
  <si>
    <t>Returns the inverse of the lognormal cumulative distribution</t>
  </si>
  <si>
    <t>Returns the cumulative lognormal distribution</t>
  </si>
  <si>
    <t>Looks up values in a vector or array</t>
  </si>
  <si>
    <t>Converts text to lowercase</t>
  </si>
  <si>
    <t>Looks up values in a reference or array</t>
  </si>
  <si>
    <t>Returns the maximum value in a list of arguments</t>
  </si>
  <si>
    <t>Returns the maximum value in a list of arguments, including numbers, text, and logical values</t>
  </si>
  <si>
    <t>Returns the matrix determinant of an array</t>
  </si>
  <si>
    <t>Returns the Macauley modified duration for a security with an assumed par value of $yesnono</t>
  </si>
  <si>
    <t>Returns the median of the given numbers</t>
  </si>
  <si>
    <t>Returns a specific number of characters from a text string starting at the position you specify</t>
  </si>
  <si>
    <t>Returns the minimum value in a list of arguments</t>
  </si>
  <si>
    <t>Returns the smallest value in a list of arguments, including numbers, text, and logical values</t>
  </si>
  <si>
    <t>Converts a serial number to a minute</t>
  </si>
  <si>
    <t>Returns the matrix inverse of an array</t>
  </si>
  <si>
    <t>Returns the internal rate of return where positive and negative cash flows are financed at different rates</t>
  </si>
  <si>
    <t>Returns the matrix product of two arrays</t>
  </si>
  <si>
    <t>Returns the remainder from division</t>
  </si>
  <si>
    <t>Returns the most common value in a data set</t>
  </si>
  <si>
    <t>Returns a vertical array of the most frequently occurring, or repetitive values in an array or range of data</t>
  </si>
  <si>
    <t>Converts a serial number to a month</t>
  </si>
  <si>
    <t>Returns a number rounded to the desired multiple</t>
  </si>
  <si>
    <t>Returns the multinomial of a set of numbers</t>
  </si>
  <si>
    <t>Returns a value converted to a number</t>
  </si>
  <si>
    <t>Returns the error value #N/A</t>
  </si>
  <si>
    <t>Returns the negative binomial distribution</t>
  </si>
  <si>
    <t>Returns the number of whole workdays between two dates</t>
  </si>
  <si>
    <t>Returns the number of whole workdays between two dates using parameters to indicate which and how many days are weekend days</t>
  </si>
  <si>
    <t>Returns the annual nominal interest rate</t>
  </si>
  <si>
    <t>Returns the normal cumulative distribution</t>
  </si>
  <si>
    <t>Returns the inverse of the normal cumulative distribution</t>
  </si>
  <si>
    <t>Returns the standard normal cumulative distribution</t>
  </si>
  <si>
    <t>Returns the inverse of the standard normal cumulative distribution</t>
  </si>
  <si>
    <t>Reverses the logic of its argument</t>
  </si>
  <si>
    <t>Returns the serial number of the current date and time</t>
  </si>
  <si>
    <t>Returns the number of periods for an investment</t>
  </si>
  <si>
    <t>Returns the net present value of an investment based on a series of periodic cash flows and a discount rate</t>
  </si>
  <si>
    <t>Converts an octal number to binary</t>
  </si>
  <si>
    <t>Converts an octal number to decimal</t>
  </si>
  <si>
    <t>Converts an octal number to hexadecimal</t>
  </si>
  <si>
    <t>Rounds a number up to the nearest odd integer</t>
  </si>
  <si>
    <t>Returns the price per $yesnono face value of a security with an odd first period</t>
  </si>
  <si>
    <t>Returns the yield of a security with an odd first period</t>
  </si>
  <si>
    <t>Returns the price per $yesnono face value of a security with an odd last period</t>
  </si>
  <si>
    <t>Returns the yield of a security with an odd last period</t>
  </si>
  <si>
    <t>Returns a reference offset from a given reference</t>
  </si>
  <si>
    <t>Returns TRUE if any argument is TRUE</t>
  </si>
  <si>
    <t>Returns the Pearson product moment correlation coefficient</t>
  </si>
  <si>
    <t>Returns the k-th percentile of values in a range, where k is in the range no..yes, exclusive</t>
  </si>
  <si>
    <t>Returns the k-th percentile of values in a range</t>
  </si>
  <si>
    <t>Returns the rank of a value in a data set as a percentage (no..yes, exclusive) of the data set</t>
  </si>
  <si>
    <t>Returns the percentage rank of a value in a data set</t>
  </si>
  <si>
    <t>Returns the number of permutations for a given number of objects</t>
  </si>
  <si>
    <t>Extracts the phonetic (furigana) characters from a text string</t>
  </si>
  <si>
    <t>Returns the value of pi</t>
  </si>
  <si>
    <t>Returns the periodic payment for an annuity</t>
  </si>
  <si>
    <t>Returns the Poisson distribution</t>
  </si>
  <si>
    <t>Returns the result of a number raised to a power</t>
  </si>
  <si>
    <t>Returns the payment on the principal for an investment for a given period</t>
  </si>
  <si>
    <t>Returns the price per $yesnono face value of a security that pays periodic interest</t>
  </si>
  <si>
    <t>Returns the price per $yesnono face value of a discounted security</t>
  </si>
  <si>
    <t>Returns the price per $yesnono face value of a security that pays interest at maturity</t>
  </si>
  <si>
    <t>Returns the probability that values in a range are between two limits</t>
  </si>
  <si>
    <t>Multiplies its arguments</t>
  </si>
  <si>
    <t>Capitalizes the first letter in each word of a text value</t>
  </si>
  <si>
    <t>Returns the present value of an investment</t>
  </si>
  <si>
    <t>Returns the quartile of a data set</t>
  </si>
  <si>
    <t>Returns the quartile of the data set, based on percentile values from no..yes, exclusive</t>
  </si>
  <si>
    <t>Returns the integer portion of a division</t>
  </si>
  <si>
    <t>Converts degrees to radians</t>
  </si>
  <si>
    <t>Returns a random number between no and yes</t>
  </si>
  <si>
    <t>Returns a random number between the numbers you specify</t>
  </si>
  <si>
    <t>Returns the rank of a number in a list of numbers</t>
  </si>
  <si>
    <t>Returns the interest rate per period of an annuity</t>
  </si>
  <si>
    <t>Returns the amount received at maturity for a fully invested security</t>
  </si>
  <si>
    <t>Returns the register ID of the specified dynamic link library (DLL) or code resource that has been previously registered</t>
  </si>
  <si>
    <t>Replaces characters within text</t>
  </si>
  <si>
    <t>Repeats text a given number of times</t>
  </si>
  <si>
    <t>Returns the rightmost characters from a text value</t>
  </si>
  <si>
    <t>Converts an arabic numeral to roman, as text</t>
  </si>
  <si>
    <t>Rounds a number to a specified number of digits</t>
  </si>
  <si>
    <t>Rounds a number up, away from zero</t>
  </si>
  <si>
    <t>Returns the row number of a reference</t>
  </si>
  <si>
    <t>Returns the number of rows in a reference</t>
  </si>
  <si>
    <t>Returns the square of the Pearson product moment correlation coefficient</t>
  </si>
  <si>
    <t>Retrieves real-time data from a program that supports COM automation</t>
  </si>
  <si>
    <t>Finds one text value within another (not case-sensitive)</t>
  </si>
  <si>
    <t>Converts a serial number to a second</t>
  </si>
  <si>
    <t>Returns the sum of a power series based on the formula</t>
  </si>
  <si>
    <t>Returns the sign of a number</t>
  </si>
  <si>
    <t>Returns the sine of the given angle</t>
  </si>
  <si>
    <t>Returns the hyperbolic sine of a number</t>
  </si>
  <si>
    <t>Returns the skewness of a distribution</t>
  </si>
  <si>
    <t>Returns the straight-line depreciation of an asset for one period</t>
  </si>
  <si>
    <t>Returns the slope of the linear regression line</t>
  </si>
  <si>
    <t>Returns the k-th smallest value in a data set</t>
  </si>
  <si>
    <t>Connects with an external data source and runs a query from a worksheet, then returns the result as an array without the need for macro programming</t>
  </si>
  <si>
    <t>Returns a positive square root</t>
  </si>
  <si>
    <t>Returns the square root of (number * pi)</t>
  </si>
  <si>
    <t>Returns a normalized value</t>
  </si>
  <si>
    <t>Estimates standard deviation based on a sample</t>
  </si>
  <si>
    <t>Calculates standard deviation based on the entire population</t>
  </si>
  <si>
    <t>Estimates standard deviation based on a sample, including numbers, text, and logical values</t>
  </si>
  <si>
    <t>Calculates standard deviation based on the entire population, including numbers, text, and logical values</t>
  </si>
  <si>
    <t>Returns the standard error of the predicted y-value for each x in the regression</t>
  </si>
  <si>
    <t>Substitutes new text for old text in a text string</t>
  </si>
  <si>
    <t>Returns a subtotal in a list or database</t>
  </si>
  <si>
    <t>Adds its arguments</t>
  </si>
  <si>
    <t>Adds the cells specified by a given criteria</t>
  </si>
  <si>
    <t>Adds the cells in a range that meet multiple criteria</t>
  </si>
  <si>
    <t>Returns the sum of the products of corresponding array components</t>
  </si>
  <si>
    <t>Returns the sum of the squares of the arguments</t>
  </si>
  <si>
    <t>Returns the sum of the difference of squares of corresponding values in two arrays</t>
  </si>
  <si>
    <t>Returns the sum of the sum of squares of corresponding values in two arrays</t>
  </si>
  <si>
    <t>Returns the sum of squares of differences of corresponding values in two arrays</t>
  </si>
  <si>
    <t>Returns the sum-of-years' digits depreciation of an asset for a specified period</t>
  </si>
  <si>
    <t>Converts its arguments to text</t>
  </si>
  <si>
    <t>Returns the tangent of a number</t>
  </si>
  <si>
    <t>Returns the hyperbolic tangent of a number</t>
  </si>
  <si>
    <t>Returns the bond-equivalent yield for a Treasury bill</t>
  </si>
  <si>
    <t>Returns the price per $yesnono face value for a Treasury bill</t>
  </si>
  <si>
    <t>Returns the yield for a Treasury bill</t>
  </si>
  <si>
    <t>Returns the Percentage Points (probability) for the Student t-distribution</t>
  </si>
  <si>
    <t>Returns the Student's t-distribution</t>
  </si>
  <si>
    <t>Formats a number and converts it to text</t>
  </si>
  <si>
    <t>Returns the serial number of a particular time</t>
  </si>
  <si>
    <t>Converts a time in the form of text to a serial number</t>
  </si>
  <si>
    <t>Returns the t-value of the Student's t-distribution as a function of the probability and the degrees of freedom</t>
  </si>
  <si>
    <t>Returns the inverse of the Student's t-distribution</t>
  </si>
  <si>
    <t>Returns the serial number of today's date</t>
  </si>
  <si>
    <t>Returns the transpose of an array</t>
  </si>
  <si>
    <t>Returns values along a linear trend</t>
  </si>
  <si>
    <t>Removes spaces from text</t>
  </si>
  <si>
    <t>Returns the mean of the interior of a data set</t>
  </si>
  <si>
    <t>Returns the logical value TRUE</t>
  </si>
  <si>
    <t>Truncates a number to an integer</t>
  </si>
  <si>
    <t>Returns the probability associated with a Student's t-test</t>
  </si>
  <si>
    <t>Returns a number indicating the data type of a value</t>
  </si>
  <si>
    <t>Converts text to uppercase</t>
  </si>
  <si>
    <t>Converts a text argument to a number</t>
  </si>
  <si>
    <t>Estimates variance based on a sample</t>
  </si>
  <si>
    <t>Calculates variance based on the entire population</t>
  </si>
  <si>
    <t>Estimates variance based on a sample, including numbers, text, and logical values</t>
  </si>
  <si>
    <t>Calculates variance based on the entire population, including numbers, text, and logical values</t>
  </si>
  <si>
    <t>Returns the depreciation of an asset for a specified or partial period by using a declining balance method</t>
  </si>
  <si>
    <t>Converts a serial number to a day of the week</t>
  </si>
  <si>
    <t>Converts a serial number to a number representing where the week falls numerically with a year</t>
  </si>
  <si>
    <t>Returns the Weibull distribution</t>
  </si>
  <si>
    <t>Returns the serial number of the date before or after a specified number of workdays</t>
  </si>
  <si>
    <t>Returns the serial number of the date before or after a specified number of workdays using parameters to indicate which and how many days are weekend days</t>
  </si>
  <si>
    <t>Returns the internal rate of return for a schedule of cash flows that is not necessarily periodic</t>
  </si>
  <si>
    <t>Returns the net present value for a schedule of cash flows that is not necessarily periodic</t>
  </si>
  <si>
    <t>Converts a serial number to a year</t>
  </si>
  <si>
    <t>Returns the year fraction representing the number of whole days between start_date and end_date</t>
  </si>
  <si>
    <t>Returns the yield on a security that pays periodic interest</t>
  </si>
  <si>
    <t>Returns the annual yield for a discounted security; for example, a Treasury bill</t>
  </si>
  <si>
    <t>Returns the annual yield of a security that pays interest at maturity</t>
  </si>
  <si>
    <t>Returns the one-tailed probability-value of a z-test</t>
  </si>
  <si>
    <t>Sources:</t>
  </si>
  <si>
    <t>Microsoft Office: Excel Functions (Alphabetical)</t>
  </si>
  <si>
    <t>http://office.microsoft.com/en-us/excel-help/excel-functions-alphabetical-HA010342655.aspx</t>
  </si>
  <si>
    <t>Microsoft Office: Excel Functions (Alphabetical List)</t>
  </si>
  <si>
    <t>http://office.microsoft.com/en-us/excel-help/excel-functions-alphabetical-list-HA010277524.aspx</t>
  </si>
  <si>
    <t>Microsoft Office: Excel Functions by Category</t>
  </si>
  <si>
    <t>http://office.microsoft.com/en-us/excel-help/excel-functions-by-category-HP005204211.aspx</t>
  </si>
  <si>
    <t>Compiled by</t>
  </si>
  <si>
    <t>Hidden Koala</t>
  </si>
  <si>
    <t>XL 
2013</t>
  </si>
  <si>
    <t>Returns the number of combinations with repetitions for a given number of items</t>
  </si>
  <si>
    <t>Web</t>
  </si>
  <si>
    <t>Returns the arccotangent of a number</t>
  </si>
  <si>
    <t>Returns the hyperbolic arccotangent of a number</t>
  </si>
  <si>
    <t>Converts a Roman number to Arabic, as a number</t>
  </si>
  <si>
    <t>Converts a number into a text representation with the given radix (base)</t>
  </si>
  <si>
    <t>Returns the probability of a trial result using a binomial distribution</t>
  </si>
  <si>
    <t>Returns a 'Bitwise And' of two numbers</t>
  </si>
  <si>
    <t>Returns a value number shifted left by shift_amount bits</t>
  </si>
  <si>
    <t>Returns a bitwise OR of 2 numbers</t>
  </si>
  <si>
    <t>Returns a value number shifted right by shift_amount bits</t>
  </si>
  <si>
    <t>Returns a bitwise 'Exclusive Or' of two numbers</t>
  </si>
  <si>
    <t>Rounds a number up, to the nearest integer or to the nearest multiple of significance</t>
  </si>
  <si>
    <t>Returns the cotangent of an angle</t>
  </si>
  <si>
    <t>Returns the cosecant of an angle</t>
  </si>
  <si>
    <t>Returns the hyperbolic cosecant of an angle</t>
  </si>
  <si>
    <t>Returns the number of days between two dates</t>
  </si>
  <si>
    <t>Converts a text representation of a number in a given base into a decimal number</t>
  </si>
  <si>
    <t>Returns a URL-encoded string</t>
  </si>
  <si>
    <t>Returns specific data from the XML content by using the specified XPath</t>
  </si>
  <si>
    <t>Rounds a number down, to the nearest integer or to the nearest multiple of significance</t>
  </si>
  <si>
    <t>Returns the formula at the given reference as text</t>
  </si>
  <si>
    <t>Returns the Gamma function value</t>
  </si>
  <si>
    <t>Returns 0.5 less than the standard normal cumulative distribution</t>
  </si>
  <si>
    <t>Returns the value you specify if the expression resolves to #N/A, otherwise returns the result of the expression</t>
  </si>
  <si>
    <t>Returns the hyperbolic cosine of a complex number</t>
  </si>
  <si>
    <t>Returns the cotangent of a complex number</t>
  </si>
  <si>
    <t>Returns the cosecant of a complex number</t>
  </si>
  <si>
    <t>Returns the hyperbolic cosecant of a complex number</t>
  </si>
  <si>
    <t>Returns the secant of a complex number</t>
  </si>
  <si>
    <t>Returns the hyperbolic secant of a complex number</t>
  </si>
  <si>
    <t>Returns the hyperbolic sine of a complex number</t>
  </si>
  <si>
    <t>Returns the tangent of a complex number</t>
  </si>
  <si>
    <t>Returns TRUE if there is a reference to a cell that contains a formula</t>
  </si>
  <si>
    <t>Returns the number of the ISO week number of the year for a given date</t>
  </si>
  <si>
    <t>Returns the unit matrix or the specified dimension</t>
  </si>
  <si>
    <t>Converts text to number in a locale-independent manner</t>
  </si>
  <si>
    <t>Returns the number of periods required by an investment to reach a specified value</t>
  </si>
  <si>
    <t>Returns the number of permutations for a given number of objects (with repetitions) that can be selected from the total objects</t>
  </si>
  <si>
    <t>Returns the value of the density function for a standard normal distribution</t>
  </si>
  <si>
    <t>Returns an equivalent interest rate for the growth of an investment</t>
  </si>
  <si>
    <t>Returns the secant of an angle</t>
  </si>
  <si>
    <t>Returns the hyperbolic secant of an angle</t>
  </si>
  <si>
    <t>Returns the sheet number of the referenced sheet</t>
  </si>
  <si>
    <t>Returns the number of sheets in a reference</t>
  </si>
  <si>
    <t>Returns the skewness of a distribution based on a population: a characterization of the degree of asymmetry of a distribution around its mean</t>
  </si>
  <si>
    <t>Returns the Unicode character that is references by the given numeric value</t>
  </si>
  <si>
    <t>Returns the number (code point) that corresponds to the first character of the text</t>
  </si>
  <si>
    <t>Returns data from a web service.</t>
  </si>
  <si>
    <t>Returns a logical exclusive OR of all arguments</t>
  </si>
  <si>
    <t>ACOT</t>
  </si>
  <si>
    <t>ACOTH</t>
  </si>
  <si>
    <t>ARABIC</t>
  </si>
  <si>
    <t>BASE</t>
  </si>
  <si>
    <t>BINOM.DIST.RANGE</t>
  </si>
  <si>
    <t>BITAND</t>
  </si>
  <si>
    <t>BITLSHIFT</t>
  </si>
  <si>
    <t>BITOR</t>
  </si>
  <si>
    <t>BITRSHIFT</t>
  </si>
  <si>
    <t>BITXOR</t>
  </si>
  <si>
    <t>CEILING.MATH</t>
  </si>
  <si>
    <t>COMBINA</t>
  </si>
  <si>
    <t>COT</t>
  </si>
  <si>
    <t>COTH</t>
  </si>
  <si>
    <t>CSC</t>
  </si>
  <si>
    <t>CSCH</t>
  </si>
  <si>
    <t>DAYS</t>
  </si>
  <si>
    <t>DECIMAL</t>
  </si>
  <si>
    <t>ENCODEURL</t>
  </si>
  <si>
    <t>FILTERXML</t>
  </si>
  <si>
    <t>FLOOR.MATH</t>
  </si>
  <si>
    <t>FORMULATEXT</t>
  </si>
  <si>
    <t>GAMMA</t>
  </si>
  <si>
    <t>GAUSS</t>
  </si>
  <si>
    <t>IFNA</t>
  </si>
  <si>
    <t>IMCOSH</t>
  </si>
  <si>
    <t>IMCOT</t>
  </si>
  <si>
    <t>IMCSC</t>
  </si>
  <si>
    <t>IMCSCH</t>
  </si>
  <si>
    <t>IMSEC</t>
  </si>
  <si>
    <t>IMSECH</t>
  </si>
  <si>
    <t>IMSINH</t>
  </si>
  <si>
    <t>IMTAN</t>
  </si>
  <si>
    <t>ISFORMULA</t>
  </si>
  <si>
    <t>ISOWEEKNUM</t>
  </si>
  <si>
    <t>MUNIT</t>
  </si>
  <si>
    <t>NUMBERVALUE</t>
  </si>
  <si>
    <t>PDURATION</t>
  </si>
  <si>
    <t>PERMUTATIONA</t>
  </si>
  <si>
    <t>PHI</t>
  </si>
  <si>
    <t>RRI</t>
  </si>
  <si>
    <t>SEC</t>
  </si>
  <si>
    <t>SECH</t>
  </si>
  <si>
    <t>SHEET</t>
  </si>
  <si>
    <t>SHEETS</t>
  </si>
  <si>
    <t>SKEW.P</t>
  </si>
  <si>
    <t>UNICHAR</t>
  </si>
  <si>
    <t>UNICODE</t>
  </si>
  <si>
    <t>WEBSERVICE</t>
  </si>
  <si>
    <t>XOR</t>
  </si>
  <si>
    <t>http://office.microsoft.com/en-001/excel-help/new-functions-in-excel-2013-HA103980604.aspx</t>
  </si>
  <si>
    <t>Link GPE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</si>
</sst>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color rgb="FF000000"/>
      <name val="Arial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</font>
    <font>
      <u/>
      <sz val="10"/>
      <color theme="10"/>
      <name val="Arial"/>
    </font>
    <font>
      <sz val="10"/>
      <color theme="1"/>
      <name val="Aril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3F3F3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  <border>
      <left style="thin">
        <color theme="9" tint="0.39997558519241921"/>
      </left>
      <right/>
      <top/>
      <bottom/>
      <diagonal/>
    </border>
    <border>
      <left/>
      <right style="thin">
        <color theme="9" tint="0.39997558519241921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0"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4" fillId="3" borderId="6" xfId="0" applyFont="1" applyFill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3" borderId="4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6" fillId="5" borderId="0" xfId="1" applyFont="1" applyFill="1" applyAlignment="1">
      <alignment vertical="center" wrapText="1"/>
    </xf>
    <xf numFmtId="0" fontId="6" fillId="5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6" fillId="4" borderId="0" xfId="1" applyFont="1" applyFill="1" applyAlignment="1">
      <alignment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l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l"/>
        <scheme val="none"/>
      </font>
      <fill>
        <patternFill patternType="solid">
          <fgColor indexed="64"/>
          <bgColor rgb="FFF3F3F3"/>
        </patternFill>
      </fill>
      <alignment horizontal="general" vertical="center" textRotation="0" wrapText="1" indent="0" justifyLastLine="0" shrinkToFit="0" readingOrder="0"/>
    </dxf>
    <dxf>
      <border outline="0">
        <top style="thin">
          <color theme="9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9"/>
          <bgColor theme="9"/>
        </patternFill>
      </fill>
      <alignment horizontal="center" vertical="center" textRotation="0" wrapText="1" indent="0" justifyLastLine="0" shrinkToFit="0" readingOrder="0"/>
    </dxf>
    <dxf>
      <font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H459" totalsRowShown="0" headerRowDxfId="10" dataDxfId="9" tableBorderDxfId="8">
  <autoFilter ref="A1:H459"/>
  <tableColumns count="8">
    <tableColumn id="1" name="FUNCTION" dataDxfId="7" dataCellStyle="Hyperlink"/>
    <tableColumn id="2" name="TYPE" dataDxfId="6"/>
    <tableColumn id="3" name="XL _x000a_2013" dataDxfId="5"/>
    <tableColumn id="4" name="XL_x000a_2010" dataDxfId="4"/>
    <tableColumn id="5" name="XL_x000a_2007" dataDxfId="3"/>
    <tableColumn id="6" name="XL_x000a_2003" dataDxfId="2"/>
    <tableColumn id="8" name="DESCRIPTION" dataDxfId="1"/>
    <tableColumn id="7" name="Link GPE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office.microsoft.com/en-001/excel-help/redir/HA102753260.aspx?CTT=5&amp;origin=HA103980604" TargetMode="External"/><Relationship Id="rId18" Type="http://schemas.openxmlformats.org/officeDocument/2006/relationships/hyperlink" Target="http://office.microsoft.com/en-001/excel-help/redir/HA102753276.aspx?CTT=5&amp;origin=HA103980604" TargetMode="External"/><Relationship Id="rId26" Type="http://schemas.openxmlformats.org/officeDocument/2006/relationships/hyperlink" Target="http://office.microsoft.com/en-001/excel-help/redir/HA102753282.aspx?CTT=5&amp;origin=HA103980604" TargetMode="External"/><Relationship Id="rId39" Type="http://schemas.openxmlformats.org/officeDocument/2006/relationships/hyperlink" Target="http://office.microsoft.com/en-001/excel-help/redir/HA102753264.aspx?CTT=5&amp;origin=HA103980604" TargetMode="External"/><Relationship Id="rId3" Type="http://schemas.openxmlformats.org/officeDocument/2006/relationships/hyperlink" Target="http://office.microsoft.com/en-001/excel-help/redir/HA102753258.aspx?CTT=5&amp;origin=HA103980604" TargetMode="External"/><Relationship Id="rId21" Type="http://schemas.openxmlformats.org/officeDocument/2006/relationships/hyperlink" Target="http://office.microsoft.com/en-001/excel-help/redir/HA102753279.aspx?CTT=5&amp;origin=HA103980604" TargetMode="External"/><Relationship Id="rId34" Type="http://schemas.openxmlformats.org/officeDocument/2006/relationships/hyperlink" Target="http://office.microsoft.com/en-001/excel-help/redir/HA102753291.aspx?CTT=5&amp;origin=HA103980604" TargetMode="External"/><Relationship Id="rId42" Type="http://schemas.openxmlformats.org/officeDocument/2006/relationships/hyperlink" Target="http://office.microsoft.com/en-001/excel-help/redir/HA102753268.aspx?CTT=5&amp;origin=HA103980604" TargetMode="External"/><Relationship Id="rId47" Type="http://schemas.openxmlformats.org/officeDocument/2006/relationships/hyperlink" Target="http://office.microsoft.com/en-001/excel-help/redir/HA102753273.aspx?CTT=5&amp;origin=HA103980604" TargetMode="External"/><Relationship Id="rId50" Type="http://schemas.openxmlformats.org/officeDocument/2006/relationships/hyperlink" Target="http://office.microsoft.com/en-001/excel-help/redir/HA102753272.aspx?CTT=5&amp;origin=HA103980604" TargetMode="External"/><Relationship Id="rId7" Type="http://schemas.openxmlformats.org/officeDocument/2006/relationships/hyperlink" Target="http://office.microsoft.com/en-001/excel-help/redir/HA102753252.aspx?CTT=5&amp;origin=HA103980604" TargetMode="External"/><Relationship Id="rId12" Type="http://schemas.openxmlformats.org/officeDocument/2006/relationships/hyperlink" Target="http://office.microsoft.com/en-001/excel-help/redir/HA102753248.aspx?CTT=5&amp;origin=HA103980604" TargetMode="External"/><Relationship Id="rId17" Type="http://schemas.openxmlformats.org/officeDocument/2006/relationships/hyperlink" Target="http://office.microsoft.com/en-001/excel-help/redir/HA102753275.aspx?CTT=5&amp;origin=HA103980604" TargetMode="External"/><Relationship Id="rId25" Type="http://schemas.openxmlformats.org/officeDocument/2006/relationships/hyperlink" Target="http://office.microsoft.com/en-001/excel-help/redir/HA102753281.aspx?CTT=5&amp;origin=HA103980604" TargetMode="External"/><Relationship Id="rId33" Type="http://schemas.openxmlformats.org/officeDocument/2006/relationships/hyperlink" Target="http://office.microsoft.com/en-001/excel-help/redir/HA102753286.aspx?CTT=5&amp;origin=HA103980604" TargetMode="External"/><Relationship Id="rId38" Type="http://schemas.openxmlformats.org/officeDocument/2006/relationships/hyperlink" Target="http://office.microsoft.com/en-001/excel-help/redir/HA102753293.aspx?CTT=5&amp;origin=HA103980604" TargetMode="External"/><Relationship Id="rId46" Type="http://schemas.openxmlformats.org/officeDocument/2006/relationships/hyperlink" Target="http://office.microsoft.com/en-001/excel-help/redir/HA102753266.aspx?CTT=5&amp;origin=HA103980604" TargetMode="External"/><Relationship Id="rId2" Type="http://schemas.openxmlformats.org/officeDocument/2006/relationships/hyperlink" Target="http://office.microsoft.com/en-001/excel-help/redir/HA102753257.aspx?CTT=5&amp;origin=HA103980604" TargetMode="External"/><Relationship Id="rId16" Type="http://schemas.openxmlformats.org/officeDocument/2006/relationships/hyperlink" Target="http://office.microsoft.com/en-001/excel-help/redir/HA102753263.aspx?CTT=5&amp;origin=HA103980604" TargetMode="External"/><Relationship Id="rId20" Type="http://schemas.openxmlformats.org/officeDocument/2006/relationships/hyperlink" Target="http://office.microsoft.com/en-001/excel-help/redir/HA102781000.aspx?CTT=5&amp;origin=HA103980604" TargetMode="External"/><Relationship Id="rId29" Type="http://schemas.openxmlformats.org/officeDocument/2006/relationships/hyperlink" Target="http://office.microsoft.com/en-001/excel-help/redir/HA102753285.aspx?CTT=5&amp;origin=HA103980604" TargetMode="External"/><Relationship Id="rId41" Type="http://schemas.openxmlformats.org/officeDocument/2006/relationships/hyperlink" Target="http://office.microsoft.com/en-001/excel-help/redir/HA102753267.aspx?CTT=5&amp;origin=HA103980604" TargetMode="External"/><Relationship Id="rId1" Type="http://schemas.openxmlformats.org/officeDocument/2006/relationships/hyperlink" Target="http://office.microsoft.com/en-001/excel-help/redir/HA102753256.aspx?CTT=5&amp;origin=HA103980604" TargetMode="External"/><Relationship Id="rId6" Type="http://schemas.openxmlformats.org/officeDocument/2006/relationships/hyperlink" Target="http://office.microsoft.com/en-001/excel-help/redir/HA102753251.aspx?CTT=5&amp;origin=HA103980604" TargetMode="External"/><Relationship Id="rId11" Type="http://schemas.openxmlformats.org/officeDocument/2006/relationships/hyperlink" Target="http://office.microsoft.com/en-001/excel-help/redir/HA102753249.aspx?CTT=5&amp;origin=HA103980604" TargetMode="External"/><Relationship Id="rId24" Type="http://schemas.openxmlformats.org/officeDocument/2006/relationships/hyperlink" Target="http://office.microsoft.com/en-001/excel-help/redir/HA102753278.aspx?CTT=5&amp;origin=HA103980604" TargetMode="External"/><Relationship Id="rId32" Type="http://schemas.openxmlformats.org/officeDocument/2006/relationships/hyperlink" Target="http://office.microsoft.com/en-001/excel-help/redir/HA102753289.aspx?CTT=5&amp;origin=HA103980604" TargetMode="External"/><Relationship Id="rId37" Type="http://schemas.openxmlformats.org/officeDocument/2006/relationships/hyperlink" Target="http://office.microsoft.com/en-001/excel-help/redir/HA102753294.aspx?CTT=5&amp;origin=HA103980604" TargetMode="External"/><Relationship Id="rId40" Type="http://schemas.openxmlformats.org/officeDocument/2006/relationships/hyperlink" Target="http://office.microsoft.com/en-001/excel-help/redir/HA102753265.aspx?CTT=5&amp;origin=HA103980604" TargetMode="External"/><Relationship Id="rId45" Type="http://schemas.openxmlformats.org/officeDocument/2006/relationships/hyperlink" Target="http://office.microsoft.com/en-001/excel-help/redir/HA102753271.aspx?CTT=5&amp;origin=HA103980604" TargetMode="External"/><Relationship Id="rId5" Type="http://schemas.openxmlformats.org/officeDocument/2006/relationships/hyperlink" Target="http://office.microsoft.com/en-001/excel-help/redir/HA102753250.aspx?CTT=5&amp;origin=HA103980604" TargetMode="External"/><Relationship Id="rId15" Type="http://schemas.openxmlformats.org/officeDocument/2006/relationships/hyperlink" Target="http://office.microsoft.com/en-001/excel-help/redir/HA102753262.aspx?CTT=5&amp;origin=HA103980604" TargetMode="External"/><Relationship Id="rId23" Type="http://schemas.openxmlformats.org/officeDocument/2006/relationships/hyperlink" Target="http://office.microsoft.com/en-001/excel-help/redir/HA102753277.aspx?CTT=5&amp;origin=HA103980604" TargetMode="External"/><Relationship Id="rId28" Type="http://schemas.openxmlformats.org/officeDocument/2006/relationships/hyperlink" Target="http://office.microsoft.com/en-001/excel-help/redir/HA102753284.aspx?CTT=5&amp;origin=HA103980604" TargetMode="External"/><Relationship Id="rId36" Type="http://schemas.openxmlformats.org/officeDocument/2006/relationships/hyperlink" Target="http://office.microsoft.com/en-001/excel-help/redir/HA102753292.aspx?CTT=5&amp;origin=HA103980604" TargetMode="External"/><Relationship Id="rId49" Type="http://schemas.openxmlformats.org/officeDocument/2006/relationships/hyperlink" Target="http://office.microsoft.com/en-001/excel-help/redir/HA102780998.aspx?CTT=5&amp;origin=HA103980604" TargetMode="External"/><Relationship Id="rId10" Type="http://schemas.openxmlformats.org/officeDocument/2006/relationships/hyperlink" Target="http://office.microsoft.com/en-001/excel-help/redir/HA102753255.aspx?CTT=5&amp;origin=HA103980604" TargetMode="External"/><Relationship Id="rId19" Type="http://schemas.openxmlformats.org/officeDocument/2006/relationships/hyperlink" Target="http://office.microsoft.com/en-001/excel-help/redir/HA102780999.aspx?CTT=5&amp;origin=HA103980604" TargetMode="External"/><Relationship Id="rId31" Type="http://schemas.openxmlformats.org/officeDocument/2006/relationships/hyperlink" Target="http://office.microsoft.com/en-001/excel-help/redir/HA102753288.aspx?CTT=5&amp;origin=HA103980604" TargetMode="External"/><Relationship Id="rId44" Type="http://schemas.openxmlformats.org/officeDocument/2006/relationships/hyperlink" Target="http://office.microsoft.com/en-001/excel-help/redir/HA102753270.aspx?CTT=5&amp;origin=HA103980604" TargetMode="External"/><Relationship Id="rId52" Type="http://schemas.openxmlformats.org/officeDocument/2006/relationships/table" Target="../tables/table1.xml"/><Relationship Id="rId4" Type="http://schemas.openxmlformats.org/officeDocument/2006/relationships/hyperlink" Target="http://office.microsoft.com/en-001/excel-help/redir/HA102753259.aspx?CTT=5&amp;origin=HA103980604" TargetMode="External"/><Relationship Id="rId9" Type="http://schemas.openxmlformats.org/officeDocument/2006/relationships/hyperlink" Target="http://office.microsoft.com/en-001/excel-help/redir/HA102753254.aspx?CTT=5&amp;origin=HA103980604" TargetMode="External"/><Relationship Id="rId14" Type="http://schemas.openxmlformats.org/officeDocument/2006/relationships/hyperlink" Target="http://office.microsoft.com/en-001/excel-help/redir/HA102753261.aspx?CTT=5&amp;origin=HA103980604" TargetMode="External"/><Relationship Id="rId22" Type="http://schemas.openxmlformats.org/officeDocument/2006/relationships/hyperlink" Target="http://office.microsoft.com/en-001/excel-help/redir/HA102753280.aspx?CTT=5&amp;origin=HA103980604" TargetMode="External"/><Relationship Id="rId27" Type="http://schemas.openxmlformats.org/officeDocument/2006/relationships/hyperlink" Target="http://office.microsoft.com/en-001/excel-help/redir/HA102753283.aspx?CTT=5&amp;origin=HA103980604" TargetMode="External"/><Relationship Id="rId30" Type="http://schemas.openxmlformats.org/officeDocument/2006/relationships/hyperlink" Target="http://office.microsoft.com/en-001/excel-help/redir/HA102753287.aspx?CTT=5&amp;origin=HA103980604" TargetMode="External"/><Relationship Id="rId35" Type="http://schemas.openxmlformats.org/officeDocument/2006/relationships/hyperlink" Target="http://office.microsoft.com/en-001/excel-help/redir/HA102753290.aspx?CTT=5&amp;origin=HA103980604" TargetMode="External"/><Relationship Id="rId43" Type="http://schemas.openxmlformats.org/officeDocument/2006/relationships/hyperlink" Target="http://office.microsoft.com/en-001/excel-help/redir/HA102753269.aspx?CTT=5&amp;origin=HA103980604" TargetMode="External"/><Relationship Id="rId48" Type="http://schemas.openxmlformats.org/officeDocument/2006/relationships/hyperlink" Target="http://office.microsoft.com/en-001/excel-help/redir/HA102753274.aspx?CTT=5&amp;origin=HA103980604" TargetMode="External"/><Relationship Id="rId8" Type="http://schemas.openxmlformats.org/officeDocument/2006/relationships/hyperlink" Target="http://office.microsoft.com/en-001/excel-help/redir/HA102753253.aspx?CTT=5&amp;origin=HA103980604" TargetMode="External"/><Relationship Id="rId5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9"/>
  <sheetViews>
    <sheetView showGridLines="0" tabSelected="1" workbookViewId="0">
      <pane ySplit="1" topLeftCell="A2" activePane="bottomLeft" state="frozen"/>
      <selection pane="bottomLeft" activeCell="K7" sqref="K7"/>
    </sheetView>
  </sheetViews>
  <sheetFormatPr defaultColWidth="9.140625" defaultRowHeight="24" customHeight="1"/>
  <cols>
    <col min="1" max="1" width="22.140625" customWidth="1"/>
    <col min="2" max="2" width="24.28515625" customWidth="1"/>
    <col min="3" max="6" width="10.7109375" style="5" customWidth="1"/>
    <col min="7" max="7" width="51.28515625" customWidth="1"/>
    <col min="8" max="8" width="17.28515625" customWidth="1"/>
  </cols>
  <sheetData>
    <row r="1" spans="1:8" s="3" customFormat="1" ht="27.75" customHeight="1">
      <c r="A1" s="24" t="s">
        <v>0</v>
      </c>
      <c r="B1" s="22" t="s">
        <v>1</v>
      </c>
      <c r="C1" s="22" t="s">
        <v>388</v>
      </c>
      <c r="D1" s="22" t="s">
        <v>2</v>
      </c>
      <c r="E1" s="22" t="s">
        <v>3</v>
      </c>
      <c r="F1" s="22" t="s">
        <v>4</v>
      </c>
      <c r="G1" s="23" t="s">
        <v>5</v>
      </c>
      <c r="H1" s="29" t="s">
        <v>490</v>
      </c>
    </row>
    <row r="2" spans="1:8" s="4" customFormat="1" ht="40.5" customHeight="1">
      <c r="A2" s="12" t="str">
        <f>HYPERLINK("http://office.microsoft.com/en-us/excel-help/HP010342136.aspx",HYPERLINK("http://office.microsoft.com/en-us/excel-help/HP010342132.aspx","ABS"))</f>
        <v>ABS</v>
      </c>
      <c r="B2" s="13" t="s">
        <v>6</v>
      </c>
      <c r="C2" s="9" t="s">
        <v>7</v>
      </c>
      <c r="D2" s="9" t="s">
        <v>7</v>
      </c>
      <c r="E2" s="9" t="s">
        <v>7</v>
      </c>
      <c r="F2" s="9" t="s">
        <v>7</v>
      </c>
      <c r="G2" s="6" t="s">
        <v>8</v>
      </c>
      <c r="H2" s="28"/>
    </row>
    <row r="3" spans="1:8" s="4" customFormat="1" ht="40.5" customHeight="1">
      <c r="A3" s="14" t="str">
        <f>HYPERLINK("http://office.microsoft.com/en-us/excel-help/HP010342133.aspx",HYPERLINK("http://office.microsoft.com/en-us/excel-help/HP010342136.aspx",HYPERLINK("http://office.microsoft.com/en-us/excel-help/HP010335668.aspx","ACCRINT")))</f>
        <v>ACCRINT</v>
      </c>
      <c r="B3" s="15" t="s">
        <v>9</v>
      </c>
      <c r="C3" s="10" t="s">
        <v>7</v>
      </c>
      <c r="D3" s="10" t="s">
        <v>7</v>
      </c>
      <c r="E3" s="10" t="s">
        <v>7</v>
      </c>
      <c r="F3" s="10" t="s">
        <v>7</v>
      </c>
      <c r="G3" s="7" t="s">
        <v>10</v>
      </c>
      <c r="H3" s="28"/>
    </row>
    <row r="4" spans="1:8" s="4" customFormat="1" ht="40.5" customHeight="1">
      <c r="A4" s="12" t="str">
        <f>HYPERLINK("http://office.microsoft.com/en-us/excel-help/HP010342134.aspx",HYPERLINK("http://office.microsoft.com/en-us/excel-help/HP010342136.aspx",HYPERLINK("http://office.microsoft.com/en-us/excel-help/HP010335668.aspx","ACCRINTM")))</f>
        <v>ACCRINTM</v>
      </c>
      <c r="B4" s="13" t="s">
        <v>9</v>
      </c>
      <c r="C4" s="9" t="s">
        <v>7</v>
      </c>
      <c r="D4" s="9" t="s">
        <v>7</v>
      </c>
      <c r="E4" s="9" t="s">
        <v>7</v>
      </c>
      <c r="F4" s="9" t="s">
        <v>7</v>
      </c>
      <c r="G4" s="6" t="s">
        <v>11</v>
      </c>
      <c r="H4" s="28"/>
    </row>
    <row r="5" spans="1:8" s="4" customFormat="1" ht="40.5" customHeight="1">
      <c r="A5" s="14" t="str">
        <f>HYPERLINK("http://office.microsoft.com/en-us/excel-help/HP010342135.aspx",HYPERLINK("http://office.microsoft.com/en-us/excel-help/HP010342136.aspx",HYPERLINK("http://office.microsoft.com/en-us/excel-help/HP010335668.aspx","ACOS")))</f>
        <v>ACOS</v>
      </c>
      <c r="B5" s="15" t="s">
        <v>9</v>
      </c>
      <c r="C5" s="10" t="s">
        <v>7</v>
      </c>
      <c r="D5" s="10" t="s">
        <v>7</v>
      </c>
      <c r="E5" s="10" t="s">
        <v>7</v>
      </c>
      <c r="F5" s="10" t="s">
        <v>7</v>
      </c>
      <c r="G5" s="7" t="s">
        <v>11</v>
      </c>
      <c r="H5" s="28"/>
    </row>
    <row r="6" spans="1:8" s="4" customFormat="1" ht="40.5" customHeight="1">
      <c r="A6" s="12" t="str">
        <f>HYPERLINK("http://office.microsoft.com/en-us/excel-help/HP010342136.aspx",HYPERLINK("http://office.microsoft.com/en-us/excel-help/HP010342136.aspx",HYPERLINK("http://office.microsoft.com/en-us/excel-help/HP010335668.aspx","ACOSH")))</f>
        <v>ACOSH</v>
      </c>
      <c r="B6" s="13" t="s">
        <v>6</v>
      </c>
      <c r="C6" s="9" t="s">
        <v>7</v>
      </c>
      <c r="D6" s="9" t="s">
        <v>7</v>
      </c>
      <c r="E6" s="9" t="s">
        <v>7</v>
      </c>
      <c r="F6" s="9" t="s">
        <v>7</v>
      </c>
      <c r="G6" s="6" t="s">
        <v>12</v>
      </c>
      <c r="H6" s="28"/>
    </row>
    <row r="7" spans="1:8" s="4" customFormat="1" ht="40.5" customHeight="1">
      <c r="A7" s="14" t="str">
        <f>HYPERLINK("http://office.microsoft.com/en-us/excel-help/HA010338704.aspx",HYPERLINK("http://office.microsoft.com/en-us/excel-help/HP010335668.aspx","AGGREGATE"))</f>
        <v>AGGREGATE</v>
      </c>
      <c r="B7" s="15" t="s">
        <v>6</v>
      </c>
      <c r="C7" s="10" t="s">
        <v>7</v>
      </c>
      <c r="D7" s="10" t="s">
        <v>7</v>
      </c>
      <c r="E7" s="25" t="s">
        <v>13</v>
      </c>
      <c r="F7" s="25" t="s">
        <v>13</v>
      </c>
      <c r="G7" s="7" t="s">
        <v>14</v>
      </c>
      <c r="H7" s="28"/>
    </row>
    <row r="8" spans="1:8" s="4" customFormat="1" ht="40.5" customHeight="1">
      <c r="A8" s="12" t="str">
        <f>HYPERLINK("http://office.microsoft.com/en-us/excel-help/HP010342163.aspx",HYPERLINK("http://office.microsoft.com/en-us/excel-help/HP010335668.aspx","ADDRESS"))</f>
        <v>ADDRESS</v>
      </c>
      <c r="B8" s="13" t="s">
        <v>15</v>
      </c>
      <c r="C8" s="9" t="s">
        <v>7</v>
      </c>
      <c r="D8" s="9" t="s">
        <v>7</v>
      </c>
      <c r="E8" s="9" t="s">
        <v>7</v>
      </c>
      <c r="F8" s="9" t="s">
        <v>7</v>
      </c>
      <c r="G8" s="6" t="s">
        <v>16</v>
      </c>
      <c r="H8" s="28"/>
    </row>
    <row r="9" spans="1:8" s="4" customFormat="1" ht="40.5" customHeight="1">
      <c r="A9" s="14" t="str">
        <f>HYPERLINK("http://office.microsoft.com/en-us/excel-help/HP010342167.aspx",HYPERLINK("http://office.microsoft.com/en-us/excel-help/HP010335668.aspx","AMORDEGRC"))</f>
        <v>AMORDEGRC</v>
      </c>
      <c r="B9" s="15" t="s">
        <v>9</v>
      </c>
      <c r="C9" s="10" t="s">
        <v>7</v>
      </c>
      <c r="D9" s="10" t="s">
        <v>7</v>
      </c>
      <c r="E9" s="10" t="s">
        <v>7</v>
      </c>
      <c r="F9" s="10" t="s">
        <v>7</v>
      </c>
      <c r="G9" s="7" t="s">
        <v>17</v>
      </c>
      <c r="H9" s="28"/>
    </row>
    <row r="10" spans="1:8" s="4" customFormat="1" ht="40.5" customHeight="1">
      <c r="A10" s="12" t="str">
        <f>HYPERLINK("http://office.microsoft.com/en-us/excel-help/HP010342168.aspx",HYPERLINK("http://office.microsoft.com/en-us/excel-help/HP010335668.aspx","AMORLINC"))</f>
        <v>AMORLINC</v>
      </c>
      <c r="B10" s="13" t="s">
        <v>9</v>
      </c>
      <c r="C10" s="9" t="s">
        <v>7</v>
      </c>
      <c r="D10" s="9" t="s">
        <v>7</v>
      </c>
      <c r="E10" s="9" t="s">
        <v>7</v>
      </c>
      <c r="F10" s="9" t="s">
        <v>7</v>
      </c>
      <c r="G10" s="6" t="s">
        <v>18</v>
      </c>
      <c r="H10" s="28"/>
    </row>
    <row r="11" spans="1:8" s="4" customFormat="1" ht="40.5" customHeight="1">
      <c r="A11" s="14" t="str">
        <f>HYPERLINK("http://office.microsoft.com/en-us/excel-help/HP010342169.aspx",HYPERLINK("http://office.microsoft.com/en-us/excel-help/HP010335668.aspx","AND"))</f>
        <v>AND</v>
      </c>
      <c r="B11" s="15" t="s">
        <v>19</v>
      </c>
      <c r="C11" s="10" t="s">
        <v>7</v>
      </c>
      <c r="D11" s="10" t="s">
        <v>7</v>
      </c>
      <c r="E11" s="10" t="s">
        <v>7</v>
      </c>
      <c r="F11" s="10" t="s">
        <v>7</v>
      </c>
      <c r="G11" s="7" t="s">
        <v>20</v>
      </c>
      <c r="H11" s="28"/>
    </row>
    <row r="12" spans="1:8" s="4" customFormat="1" ht="40.5" customHeight="1">
      <c r="A12" s="12" t="str">
        <f>HYPERLINK("http://office.microsoft.com/en-us/excel-help/HP010342178.aspx",HYPERLINK("http://office.microsoft.com/en-us/excel-help/HP010335668.aspx","AREAS"))</f>
        <v>AREAS</v>
      </c>
      <c r="B12" s="13" t="s">
        <v>15</v>
      </c>
      <c r="C12" s="9" t="s">
        <v>7</v>
      </c>
      <c r="D12" s="9" t="s">
        <v>7</v>
      </c>
      <c r="E12" s="9" t="s">
        <v>7</v>
      </c>
      <c r="F12" s="9" t="s">
        <v>7</v>
      </c>
      <c r="G12" s="6" t="s">
        <v>21</v>
      </c>
      <c r="H12" s="28"/>
    </row>
    <row r="13" spans="1:8" s="4" customFormat="1" ht="40.5" customHeight="1">
      <c r="A13" s="14" t="str">
        <f>HYPERLINK("http://office.microsoft.com/en-us/excel-help/HP010342179.aspx",HYPERLINK("http://office.microsoft.com/en-us/excel-help/HP010335668.aspx","ASC"))</f>
        <v>ASC</v>
      </c>
      <c r="B13" s="15" t="s">
        <v>22</v>
      </c>
      <c r="C13" s="10" t="s">
        <v>7</v>
      </c>
      <c r="D13" s="10" t="s">
        <v>7</v>
      </c>
      <c r="E13" s="10" t="s">
        <v>7</v>
      </c>
      <c r="F13" s="10" t="s">
        <v>7</v>
      </c>
      <c r="G13" s="7" t="s">
        <v>23</v>
      </c>
      <c r="H13" s="28"/>
    </row>
    <row r="14" spans="1:8" s="4" customFormat="1" ht="40.5" customHeight="1">
      <c r="A14" s="12" t="str">
        <f>HYPERLINK("http://office.microsoft.com/en-us/excel-help/HP010342180.aspx",HYPERLINK("http://office.microsoft.com/en-us/excel-help/HP010335668.aspx","ASIN"))</f>
        <v>ASIN</v>
      </c>
      <c r="B14" s="13" t="s">
        <v>6</v>
      </c>
      <c r="C14" s="9" t="s">
        <v>7</v>
      </c>
      <c r="D14" s="9" t="s">
        <v>7</v>
      </c>
      <c r="E14" s="9" t="s">
        <v>7</v>
      </c>
      <c r="F14" s="9" t="s">
        <v>7</v>
      </c>
      <c r="G14" s="6" t="s">
        <v>24</v>
      </c>
      <c r="H14" s="28"/>
    </row>
    <row r="15" spans="1:8" s="4" customFormat="1" ht="40.5" customHeight="1">
      <c r="A15" s="14" t="str">
        <f>HYPERLINK("http://office.microsoft.com/en-us/excel-help/HP010342181.aspx",HYPERLINK("http://office.microsoft.com/en-us/excel-help/HP010335668.aspx","ASINH"))</f>
        <v>ASINH</v>
      </c>
      <c r="B15" s="15" t="s">
        <v>6</v>
      </c>
      <c r="C15" s="10" t="s">
        <v>7</v>
      </c>
      <c r="D15" s="10" t="s">
        <v>7</v>
      </c>
      <c r="E15" s="10" t="s">
        <v>7</v>
      </c>
      <c r="F15" s="10" t="s">
        <v>7</v>
      </c>
      <c r="G15" s="7" t="s">
        <v>25</v>
      </c>
      <c r="H15" s="28"/>
    </row>
    <row r="16" spans="1:8" s="4" customFormat="1" ht="40.5" customHeight="1">
      <c r="A16" s="12" t="str">
        <f>HYPERLINK("http://office.microsoft.com/en-us/excel-help/HP010342182.aspx",HYPERLINK("http://office.microsoft.com/en-us/excel-help/HP010335668.aspx","ATAN"))</f>
        <v>ATAN</v>
      </c>
      <c r="B16" s="13" t="s">
        <v>6</v>
      </c>
      <c r="C16" s="9" t="s">
        <v>7</v>
      </c>
      <c r="D16" s="9" t="s">
        <v>7</v>
      </c>
      <c r="E16" s="9" t="s">
        <v>7</v>
      </c>
      <c r="F16" s="9" t="s">
        <v>7</v>
      </c>
      <c r="G16" s="6" t="s">
        <v>26</v>
      </c>
      <c r="H16" s="28"/>
    </row>
    <row r="17" spans="1:8" s="4" customFormat="1" ht="40.5" customHeight="1">
      <c r="A17" s="14" t="str">
        <f>HYPERLINK("http://office.microsoft.com/en-us/excel-help/HP010342183.aspx",HYPERLINK("http://office.microsoft.com/en-us/excel-help/HP010335668.aspx","ATAN2"))</f>
        <v>ATAN2</v>
      </c>
      <c r="B17" s="15" t="s">
        <v>6</v>
      </c>
      <c r="C17" s="10" t="s">
        <v>7</v>
      </c>
      <c r="D17" s="10" t="s">
        <v>7</v>
      </c>
      <c r="E17" s="10" t="s">
        <v>7</v>
      </c>
      <c r="F17" s="10" t="s">
        <v>7</v>
      </c>
      <c r="G17" s="7" t="s">
        <v>27</v>
      </c>
      <c r="H17" s="28"/>
    </row>
    <row r="18" spans="1:8" s="4" customFormat="1" ht="40.5" customHeight="1">
      <c r="A18" s="12" t="str">
        <f>HYPERLINK("http://office.microsoft.com/en-us/excel-help/HP010342184.aspx",HYPERLINK("http://office.microsoft.com/en-us/excel-help/HP010335668.aspx","ATANH"))</f>
        <v>ATANH</v>
      </c>
      <c r="B18" s="13" t="s">
        <v>6</v>
      </c>
      <c r="C18" s="9" t="s">
        <v>7</v>
      </c>
      <c r="D18" s="9" t="s">
        <v>7</v>
      </c>
      <c r="E18" s="9" t="s">
        <v>7</v>
      </c>
      <c r="F18" s="9" t="s">
        <v>7</v>
      </c>
      <c r="G18" s="6" t="s">
        <v>28</v>
      </c>
      <c r="H18" s="28"/>
    </row>
    <row r="19" spans="1:8" s="4" customFormat="1" ht="40.5" customHeight="1">
      <c r="A19" s="14" t="str">
        <f>HYPERLINK("http://office.microsoft.com/en-us/excel-help/HP010342190.aspx",HYPERLINK("http://office.microsoft.com/en-us/excel-help/HP010335668.aspx","AVEDEV"))</f>
        <v>AVEDEV</v>
      </c>
      <c r="B19" s="15" t="s">
        <v>29</v>
      </c>
      <c r="C19" s="10" t="s">
        <v>7</v>
      </c>
      <c r="D19" s="10" t="s">
        <v>7</v>
      </c>
      <c r="E19" s="10" t="s">
        <v>7</v>
      </c>
      <c r="F19" s="10" t="s">
        <v>7</v>
      </c>
      <c r="G19" s="7" t="s">
        <v>30</v>
      </c>
      <c r="H19" s="28"/>
    </row>
    <row r="20" spans="1:8" s="4" customFormat="1" ht="40.5" customHeight="1">
      <c r="A20" s="12" t="str">
        <f>HYPERLINK("http://office.microsoft.com/en-us/excel-help/HP010342191.aspx",HYPERLINK("http://office.microsoft.com/en-us/excel-help/HP010335668.aspx","AVERAGE"))</f>
        <v>AVERAGE</v>
      </c>
      <c r="B20" s="13" t="s">
        <v>29</v>
      </c>
      <c r="C20" s="9" t="s">
        <v>7</v>
      </c>
      <c r="D20" s="9" t="s">
        <v>7</v>
      </c>
      <c r="E20" s="9" t="s">
        <v>7</v>
      </c>
      <c r="F20" s="9" t="s">
        <v>7</v>
      </c>
      <c r="G20" s="6" t="s">
        <v>31</v>
      </c>
      <c r="H20" s="28"/>
    </row>
    <row r="21" spans="1:8" s="4" customFormat="1" ht="40.5" customHeight="1">
      <c r="A21" s="14" t="str">
        <f>HYPERLINK("http://office.microsoft.com/en-us/excel-help/HP010342192.aspx",HYPERLINK("http://office.microsoft.com/en-us/excel-help/HP010335668.aspx","AVERAGEA"))</f>
        <v>AVERAGEA</v>
      </c>
      <c r="B21" s="15" t="s">
        <v>29</v>
      </c>
      <c r="C21" s="10" t="s">
        <v>7</v>
      </c>
      <c r="D21" s="10" t="s">
        <v>7</v>
      </c>
      <c r="E21" s="10" t="s">
        <v>7</v>
      </c>
      <c r="F21" s="10" t="s">
        <v>7</v>
      </c>
      <c r="G21" s="7" t="s">
        <v>32</v>
      </c>
      <c r="H21" s="28"/>
    </row>
    <row r="22" spans="1:8" s="4" customFormat="1" ht="40.5" customHeight="1">
      <c r="A22" s="12" t="str">
        <f>HYPERLINK("http://office.microsoft.com/en-us/excel-help/HA010342193.aspx",HYPERLINK("http://office.microsoft.com/en-us/excel-help/HP010335668.aspx","AVERAGEIF"))</f>
        <v>AVERAGEIF</v>
      </c>
      <c r="B22" s="13" t="s">
        <v>29</v>
      </c>
      <c r="C22" s="9" t="s">
        <v>7</v>
      </c>
      <c r="D22" s="9" t="s">
        <v>7</v>
      </c>
      <c r="E22" s="9" t="s">
        <v>7</v>
      </c>
      <c r="F22" s="26" t="s">
        <v>13</v>
      </c>
      <c r="G22" s="6" t="s">
        <v>33</v>
      </c>
      <c r="H22" s="28"/>
    </row>
    <row r="23" spans="1:8" s="4" customFormat="1" ht="40.5" customHeight="1">
      <c r="A23" s="14" t="str">
        <f>HYPERLINK("http://office.microsoft.com/en-us/excel-help/HA010342194.aspx",HYPERLINK("http://office.microsoft.com/en-us/excel-help/HP010335668.aspx","AVERAGEIFS"))</f>
        <v>AVERAGEIFS</v>
      </c>
      <c r="B23" s="15" t="s">
        <v>29</v>
      </c>
      <c r="C23" s="10" t="s">
        <v>7</v>
      </c>
      <c r="D23" s="10" t="s">
        <v>7</v>
      </c>
      <c r="E23" s="10" t="s">
        <v>7</v>
      </c>
      <c r="F23" s="25" t="s">
        <v>13</v>
      </c>
      <c r="G23" s="7" t="s">
        <v>34</v>
      </c>
      <c r="H23" s="28"/>
    </row>
    <row r="24" spans="1:8" s="4" customFormat="1" ht="40.5" customHeight="1">
      <c r="A24" s="12" t="str">
        <f>HYPERLINK("http://office.microsoft.com/en-us/excel-help/HP010342197.aspx",HYPERLINK("http://office.microsoft.com/en-us/excel-help/HP010335668.aspx","BAHTTEXT"))</f>
        <v>BAHTTEXT</v>
      </c>
      <c r="B24" s="13" t="s">
        <v>22</v>
      </c>
      <c r="C24" s="9" t="s">
        <v>7</v>
      </c>
      <c r="D24" s="9" t="s">
        <v>7</v>
      </c>
      <c r="E24" s="9" t="s">
        <v>7</v>
      </c>
      <c r="F24" s="9" t="s">
        <v>7</v>
      </c>
      <c r="G24" s="6" t="s">
        <v>35</v>
      </c>
      <c r="H24" s="28"/>
    </row>
    <row r="25" spans="1:8" s="4" customFormat="1" ht="40.5" customHeight="1">
      <c r="A25" s="14" t="str">
        <f>HYPERLINK("http://office.microsoft.com/en-us/excel-help/HP010342198.aspx",HYPERLINK("http://office.microsoft.com/en-us/excel-help/HP010335668.aspx","BESSELI"))</f>
        <v>BESSELI</v>
      </c>
      <c r="B25" s="15" t="s">
        <v>36</v>
      </c>
      <c r="C25" s="10" t="s">
        <v>7</v>
      </c>
      <c r="D25" s="10" t="s">
        <v>7</v>
      </c>
      <c r="E25" s="10" t="s">
        <v>7</v>
      </c>
      <c r="F25" s="10" t="s">
        <v>7</v>
      </c>
      <c r="G25" s="7" t="s">
        <v>37</v>
      </c>
      <c r="H25" s="28"/>
    </row>
    <row r="26" spans="1:8" s="4" customFormat="1" ht="40.5" customHeight="1">
      <c r="A26" s="12" t="str">
        <f>HYPERLINK("http://office.microsoft.com/en-us/excel-help/HP010342199.aspx",HYPERLINK("http://office.microsoft.com/en-us/excel-help/HP010335668.aspx","BESSELJ"))</f>
        <v>BESSELJ</v>
      </c>
      <c r="B26" s="13" t="s">
        <v>36</v>
      </c>
      <c r="C26" s="9" t="s">
        <v>7</v>
      </c>
      <c r="D26" s="9" t="s">
        <v>7</v>
      </c>
      <c r="E26" s="9" t="s">
        <v>7</v>
      </c>
      <c r="F26" s="9" t="s">
        <v>7</v>
      </c>
      <c r="G26" s="6" t="s">
        <v>38</v>
      </c>
      <c r="H26" s="28"/>
    </row>
    <row r="27" spans="1:8" s="4" customFormat="1" ht="40.5" customHeight="1">
      <c r="A27" s="14" t="str">
        <f>HYPERLINK("http://office.microsoft.com/en-us/excel-help/HP010342200.aspx",HYPERLINK("http://office.microsoft.com/en-us/excel-help/HP010335668.aspx","BESSELK"))</f>
        <v>BESSELK</v>
      </c>
      <c r="B27" s="15" t="s">
        <v>36</v>
      </c>
      <c r="C27" s="10" t="s">
        <v>7</v>
      </c>
      <c r="D27" s="10" t="s">
        <v>7</v>
      </c>
      <c r="E27" s="10" t="s">
        <v>7</v>
      </c>
      <c r="F27" s="10" t="s">
        <v>7</v>
      </c>
      <c r="G27" s="7" t="s">
        <v>39</v>
      </c>
      <c r="H27" s="28"/>
    </row>
    <row r="28" spans="1:8" s="4" customFormat="1" ht="40.5" customHeight="1">
      <c r="A28" s="12" t="str">
        <f>HYPERLINK("http://office.microsoft.com/en-us/excel-help/HP010342201.aspx",HYPERLINK("http://office.microsoft.com/en-us/excel-help/HP010335668.aspx","BESSELY"))</f>
        <v>BESSELY</v>
      </c>
      <c r="B28" s="13" t="s">
        <v>36</v>
      </c>
      <c r="C28" s="9" t="s">
        <v>7</v>
      </c>
      <c r="D28" s="9" t="s">
        <v>7</v>
      </c>
      <c r="E28" s="9" t="s">
        <v>7</v>
      </c>
      <c r="F28" s="9" t="s">
        <v>7</v>
      </c>
      <c r="G28" s="6" t="s">
        <v>40</v>
      </c>
      <c r="H28" s="28"/>
    </row>
    <row r="29" spans="1:8" s="4" customFormat="1" ht="40.5" customHeight="1">
      <c r="A29" s="14" t="str">
        <f>HYPERLINK("http://office.microsoft.com/en-us/excel-help/HP010335632.aspx",HYPERLINK("http://office.microsoft.com/en-us/excel-help/HP010335668.aspx","BETADIST"))</f>
        <v>BETADIST</v>
      </c>
      <c r="B29" s="15" t="s">
        <v>41</v>
      </c>
      <c r="C29" s="10" t="s">
        <v>7</v>
      </c>
      <c r="D29" s="10" t="s">
        <v>7</v>
      </c>
      <c r="E29" s="10" t="s">
        <v>7</v>
      </c>
      <c r="F29" s="10" t="s">
        <v>7</v>
      </c>
      <c r="G29" s="7" t="s">
        <v>42</v>
      </c>
      <c r="H29" s="28"/>
    </row>
    <row r="30" spans="1:8" s="4" customFormat="1" ht="40.5" customHeight="1">
      <c r="A30" s="12" t="str">
        <f>HYPERLINK("http://office.microsoft.com/en-us/excel-help/HP010335669.aspx",HYPERLINK("http://office.microsoft.com/en-us/excel-help/HP010335668.aspx","BETA.DIST"))</f>
        <v>BETA.DIST</v>
      </c>
      <c r="B30" s="13" t="s">
        <v>29</v>
      </c>
      <c r="C30" s="9" t="s">
        <v>7</v>
      </c>
      <c r="D30" s="9" t="s">
        <v>7</v>
      </c>
      <c r="E30" s="26" t="s">
        <v>13</v>
      </c>
      <c r="F30" s="26" t="s">
        <v>13</v>
      </c>
      <c r="G30" s="6" t="s">
        <v>42</v>
      </c>
      <c r="H30" s="28"/>
    </row>
    <row r="31" spans="1:8" s="4" customFormat="1" ht="40.5" customHeight="1">
      <c r="A31" s="14" t="str">
        <f>HYPERLINK("http://office.microsoft.com/en-us/excel-help/HP010335633.aspx",HYPERLINK("http://office.microsoft.com/en-us/excel-help/HP010335668.aspx","BETAINV"))</f>
        <v>BETAINV</v>
      </c>
      <c r="B31" s="15" t="s">
        <v>41</v>
      </c>
      <c r="C31" s="10" t="s">
        <v>7</v>
      </c>
      <c r="D31" s="10" t="s">
        <v>7</v>
      </c>
      <c r="E31" s="10" t="s">
        <v>7</v>
      </c>
      <c r="F31" s="10" t="s">
        <v>7</v>
      </c>
      <c r="G31" s="7" t="s">
        <v>43</v>
      </c>
      <c r="H31" s="28"/>
    </row>
    <row r="32" spans="1:8" s="4" customFormat="1" ht="40.5" customHeight="1">
      <c r="A32" s="12" t="str">
        <f>HYPERLINK("http://office.microsoft.com/en-us/excel-help/HP010335670.aspx",HYPERLINK("http://office.microsoft.com/en-us/excel-help/HP010335668.aspx","BETA.INV"))</f>
        <v>BETA.INV</v>
      </c>
      <c r="B32" s="13" t="s">
        <v>29</v>
      </c>
      <c r="C32" s="9" t="s">
        <v>7</v>
      </c>
      <c r="D32" s="9" t="s">
        <v>7</v>
      </c>
      <c r="E32" s="26" t="s">
        <v>13</v>
      </c>
      <c r="F32" s="26" t="s">
        <v>13</v>
      </c>
      <c r="G32" s="6" t="s">
        <v>43</v>
      </c>
      <c r="H32" s="28"/>
    </row>
    <row r="33" spans="1:8" s="4" customFormat="1" ht="40.5" customHeight="1">
      <c r="A33" s="14" t="str">
        <f>HYPERLINK("http://office.microsoft.com/en-us/excel-help/HP010342204.aspx",HYPERLINK("http://office.microsoft.com/en-us/excel-help/HP010335668.aspx","BIN2DEC"))</f>
        <v>BIN2DEC</v>
      </c>
      <c r="B33" s="15" t="s">
        <v>36</v>
      </c>
      <c r="C33" s="10" t="s">
        <v>7</v>
      </c>
      <c r="D33" s="10" t="s">
        <v>7</v>
      </c>
      <c r="E33" s="10" t="s">
        <v>7</v>
      </c>
      <c r="F33" s="10" t="s">
        <v>7</v>
      </c>
      <c r="G33" s="7" t="s">
        <v>44</v>
      </c>
      <c r="H33" s="28"/>
    </row>
    <row r="34" spans="1:8" s="4" customFormat="1" ht="40.5" customHeight="1">
      <c r="A34" s="12" t="str">
        <f>HYPERLINK("http://office.microsoft.com/en-us/excel-help/HP010342205.aspx",HYPERLINK("http://office.microsoft.com/en-us/excel-help/HP010335668.aspx","BIN2HEX"))</f>
        <v>BIN2HEX</v>
      </c>
      <c r="B34" s="13" t="s">
        <v>36</v>
      </c>
      <c r="C34" s="9" t="s">
        <v>7</v>
      </c>
      <c r="D34" s="9" t="s">
        <v>7</v>
      </c>
      <c r="E34" s="9" t="s">
        <v>7</v>
      </c>
      <c r="F34" s="9" t="s">
        <v>7</v>
      </c>
      <c r="G34" s="6" t="s">
        <v>45</v>
      </c>
      <c r="H34" s="28"/>
    </row>
    <row r="35" spans="1:8" s="4" customFormat="1" ht="40.5" customHeight="1">
      <c r="A35" s="14" t="str">
        <f>HYPERLINK("http://office.microsoft.com/en-us/excel-help/HP010342206.aspx",HYPERLINK("http://office.microsoft.com/en-us/excel-help/HP010335668.aspx","BIN2OCT"))</f>
        <v>BIN2OCT</v>
      </c>
      <c r="B35" s="15" t="s">
        <v>36</v>
      </c>
      <c r="C35" s="10" t="s">
        <v>7</v>
      </c>
      <c r="D35" s="10" t="s">
        <v>7</v>
      </c>
      <c r="E35" s="10" t="s">
        <v>7</v>
      </c>
      <c r="F35" s="10" t="s">
        <v>7</v>
      </c>
      <c r="G35" s="7" t="s">
        <v>46</v>
      </c>
      <c r="H35" s="28"/>
    </row>
    <row r="36" spans="1:8" s="4" customFormat="1" ht="40.5" customHeight="1">
      <c r="A36" s="12" t="str">
        <f>HYPERLINK("http://office.microsoft.com/en-us/excel-help/HP010335634.aspx",HYPERLINK("http://office.microsoft.com/en-us/excel-help/HP010335668.aspx","BINOMDIST"))</f>
        <v>BINOMDIST</v>
      </c>
      <c r="B36" s="13" t="s">
        <v>41</v>
      </c>
      <c r="C36" s="9" t="s">
        <v>7</v>
      </c>
      <c r="D36" s="9" t="s">
        <v>7</v>
      </c>
      <c r="E36" s="9" t="s">
        <v>7</v>
      </c>
      <c r="F36" s="9" t="s">
        <v>7</v>
      </c>
      <c r="G36" s="6" t="s">
        <v>47</v>
      </c>
      <c r="H36" s="28"/>
    </row>
    <row r="37" spans="1:8" s="4" customFormat="1" ht="40.5" customHeight="1">
      <c r="A37" s="14" t="str">
        <f>HYPERLINK("http://office.microsoft.com/en-us/excel-help/HP010335671.aspx",HYPERLINK("http://office.microsoft.com/en-us/excel-help/HP010335668.aspx","BINOM.DIST"))</f>
        <v>BINOM.DIST</v>
      </c>
      <c r="B37" s="15" t="s">
        <v>29</v>
      </c>
      <c r="C37" s="10" t="s">
        <v>7</v>
      </c>
      <c r="D37" s="10" t="s">
        <v>7</v>
      </c>
      <c r="E37" s="25" t="s">
        <v>13</v>
      </c>
      <c r="F37" s="25" t="s">
        <v>13</v>
      </c>
      <c r="G37" s="7" t="s">
        <v>47</v>
      </c>
      <c r="H37" s="28"/>
    </row>
    <row r="38" spans="1:8" s="4" customFormat="1" ht="40.5" customHeight="1">
      <c r="A38" s="12" t="str">
        <f>HYPERLINK("http://office.microsoft.com/en-us/excel-help/HP010335677.aspx",HYPERLINK("http://office.microsoft.com/en-us/excel-help/HP010335668.aspx","BINOM.INV"))</f>
        <v>BINOM.INV</v>
      </c>
      <c r="B38" s="13" t="s">
        <v>29</v>
      </c>
      <c r="C38" s="9" t="s">
        <v>7</v>
      </c>
      <c r="D38" s="9" t="s">
        <v>7</v>
      </c>
      <c r="E38" s="26" t="s">
        <v>13</v>
      </c>
      <c r="F38" s="26" t="s">
        <v>13</v>
      </c>
      <c r="G38" s="6" t="s">
        <v>48</v>
      </c>
      <c r="H38" s="28"/>
    </row>
    <row r="39" spans="1:8" s="4" customFormat="1" ht="40.5" customHeight="1">
      <c r="A39" s="14" t="str">
        <f>HYPERLINK("http://office.microsoft.com/en-us/excel-help/HP010342224.aspx",HYPERLINK("http://office.microsoft.com/en-us/excel-help/HP010335668.aspx","CALL"))</f>
        <v>CALL</v>
      </c>
      <c r="B39" s="15" t="s">
        <v>49</v>
      </c>
      <c r="C39" s="10" t="s">
        <v>7</v>
      </c>
      <c r="D39" s="10" t="s">
        <v>7</v>
      </c>
      <c r="E39" s="10" t="s">
        <v>7</v>
      </c>
      <c r="F39" s="25" t="s">
        <v>13</v>
      </c>
      <c r="G39" s="7" t="s">
        <v>50</v>
      </c>
      <c r="H39" s="28"/>
    </row>
    <row r="40" spans="1:8" s="4" customFormat="1" ht="40.5" customHeight="1">
      <c r="A40" s="12" t="str">
        <f>HYPERLINK("http://office.microsoft.com/en-us/excel-help/HP010342225.aspx",HYPERLINK("http://office.microsoft.com/en-us/excel-help/HP010335668.aspx","CEILING"))</f>
        <v>CEILING</v>
      </c>
      <c r="B40" s="13" t="s">
        <v>6</v>
      </c>
      <c r="C40" s="9" t="s">
        <v>7</v>
      </c>
      <c r="D40" s="9" t="s">
        <v>7</v>
      </c>
      <c r="E40" s="9" t="s">
        <v>7</v>
      </c>
      <c r="F40" s="9" t="s">
        <v>7</v>
      </c>
      <c r="G40" s="6" t="s">
        <v>51</v>
      </c>
      <c r="H40" s="28"/>
    </row>
    <row r="41" spans="1:8" s="4" customFormat="1" ht="40.5" customHeight="1">
      <c r="A41" s="14" t="str">
        <f>HYPERLINK("http://office.microsoft.com/en-us/excel-help/HA010369195.aspx",HYPERLINK("http://office.microsoft.com/en-us/excel-help/HP010335668.aspx","CEILING.PRECISE"))</f>
        <v>CEILING.PRECISE</v>
      </c>
      <c r="B41" s="15" t="s">
        <v>6</v>
      </c>
      <c r="C41" s="10" t="s">
        <v>7</v>
      </c>
      <c r="D41" s="10" t="s">
        <v>7</v>
      </c>
      <c r="E41" s="25" t="s">
        <v>13</v>
      </c>
      <c r="F41" s="25" t="s">
        <v>13</v>
      </c>
      <c r="G41" s="7" t="s">
        <v>52</v>
      </c>
      <c r="H41" s="28"/>
    </row>
    <row r="42" spans="1:8" s="4" customFormat="1" ht="40.5" customHeight="1">
      <c r="A42" s="12" t="str">
        <f>HYPERLINK("http://office.microsoft.com/en-us/excel-help/HP010342226.aspx",HYPERLINK("http://office.microsoft.com/en-us/excel-help/HP010335668.aspx","CELL"))</f>
        <v>CELL</v>
      </c>
      <c r="B42" s="13" t="s">
        <v>53</v>
      </c>
      <c r="C42" s="9" t="s">
        <v>7</v>
      </c>
      <c r="D42" s="9" t="s">
        <v>7</v>
      </c>
      <c r="E42" s="9" t="s">
        <v>7</v>
      </c>
      <c r="F42" s="9" t="s">
        <v>7</v>
      </c>
      <c r="G42" s="6" t="s">
        <v>54</v>
      </c>
      <c r="H42" s="28"/>
    </row>
    <row r="43" spans="1:8" s="4" customFormat="1" ht="40.5" customHeight="1">
      <c r="A43" s="14" t="str">
        <f>HYPERLINK("http://office.microsoft.com/en-us/excel-help/HP010342259.aspx",HYPERLINK("http://office.microsoft.com/en-us/excel-help/HP010335668.aspx","CHAR"))</f>
        <v>CHAR</v>
      </c>
      <c r="B43" s="15" t="s">
        <v>22</v>
      </c>
      <c r="C43" s="10" t="s">
        <v>7</v>
      </c>
      <c r="D43" s="10" t="s">
        <v>7</v>
      </c>
      <c r="E43" s="10" t="s">
        <v>7</v>
      </c>
      <c r="F43" s="10" t="s">
        <v>7</v>
      </c>
      <c r="G43" s="7" t="s">
        <v>55</v>
      </c>
      <c r="H43" s="28"/>
    </row>
    <row r="44" spans="1:8" s="4" customFormat="1" ht="40.5" customHeight="1">
      <c r="A44" s="12" t="str">
        <f>HYPERLINK("http://office.microsoft.com/en-us/excel-help/HP010335635.aspx",HYPERLINK("http://office.microsoft.com/en-us/excel-help/HP010335668.aspx","CHIDIST"))</f>
        <v>CHIDIST</v>
      </c>
      <c r="B44" s="13" t="s">
        <v>41</v>
      </c>
      <c r="C44" s="9" t="s">
        <v>7</v>
      </c>
      <c r="D44" s="9" t="s">
        <v>7</v>
      </c>
      <c r="E44" s="9" t="s">
        <v>7</v>
      </c>
      <c r="F44" s="9" t="s">
        <v>7</v>
      </c>
      <c r="G44" s="6" t="s">
        <v>56</v>
      </c>
      <c r="H44" s="28"/>
    </row>
    <row r="45" spans="1:8" s="4" customFormat="1" ht="40.5" customHeight="1">
      <c r="A45" s="14" t="str">
        <f>HYPERLINK("http://office.microsoft.com/en-us/excel-help/HP010335636.aspx",HYPERLINK("http://office.microsoft.com/en-us/excel-help/HP010335668.aspx","CHIINV"))</f>
        <v>CHIINV</v>
      </c>
      <c r="B45" s="15" t="s">
        <v>41</v>
      </c>
      <c r="C45" s="10" t="s">
        <v>7</v>
      </c>
      <c r="D45" s="10" t="s">
        <v>7</v>
      </c>
      <c r="E45" s="10" t="s">
        <v>7</v>
      </c>
      <c r="F45" s="10" t="s">
        <v>7</v>
      </c>
      <c r="G45" s="7" t="s">
        <v>57</v>
      </c>
      <c r="H45" s="28"/>
    </row>
    <row r="46" spans="1:8" s="4" customFormat="1" ht="40.5" customHeight="1">
      <c r="A46" s="12" t="str">
        <f>HYPERLINK("http://office.microsoft.com/en-us/excel-help/HP010335637.aspx",HYPERLINK("http://office.microsoft.com/en-us/excel-help/HP010335668.aspx","CHITEST"))</f>
        <v>CHITEST</v>
      </c>
      <c r="B46" s="13" t="s">
        <v>41</v>
      </c>
      <c r="C46" s="9" t="s">
        <v>7</v>
      </c>
      <c r="D46" s="9" t="s">
        <v>7</v>
      </c>
      <c r="E46" s="9" t="s">
        <v>7</v>
      </c>
      <c r="F46" s="9" t="s">
        <v>7</v>
      </c>
      <c r="G46" s="6" t="s">
        <v>58</v>
      </c>
      <c r="H46" s="28"/>
    </row>
    <row r="47" spans="1:8" s="4" customFormat="1" ht="40.5" customHeight="1">
      <c r="A47" s="14" t="str">
        <f>HYPERLINK("http://office.microsoft.com/en-us/excel-help/HA010336225.aspx",HYPERLINK("http://office.microsoft.com/en-us/excel-help/HP010335668.aspx","CHISQ.DIST"))</f>
        <v>CHISQ.DIST</v>
      </c>
      <c r="B47" s="15" t="s">
        <v>29</v>
      </c>
      <c r="C47" s="10" t="s">
        <v>7</v>
      </c>
      <c r="D47" s="10" t="s">
        <v>7</v>
      </c>
      <c r="E47" s="25" t="s">
        <v>13</v>
      </c>
      <c r="F47" s="25" t="s">
        <v>13</v>
      </c>
      <c r="G47" s="7" t="s">
        <v>59</v>
      </c>
      <c r="H47" s="28"/>
    </row>
    <row r="48" spans="1:8" s="4" customFormat="1" ht="40.5" customHeight="1">
      <c r="A48" s="12" t="str">
        <f>HYPERLINK("http://office.microsoft.com/en-us/excel-help/HP010335672.aspx",HYPERLINK("http://office.microsoft.com/en-us/excel-help/HP010335668.aspx","CHISQ.DIST.RT"))</f>
        <v>CHISQ.DIST.RT</v>
      </c>
      <c r="B48" s="13" t="s">
        <v>29</v>
      </c>
      <c r="C48" s="9" t="s">
        <v>7</v>
      </c>
      <c r="D48" s="9" t="s">
        <v>7</v>
      </c>
      <c r="E48" s="26" t="s">
        <v>13</v>
      </c>
      <c r="F48" s="26" t="s">
        <v>13</v>
      </c>
      <c r="G48" s="6" t="s">
        <v>56</v>
      </c>
      <c r="H48" s="28"/>
    </row>
    <row r="49" spans="1:8" s="4" customFormat="1" ht="40.5" customHeight="1">
      <c r="A49" s="14" t="str">
        <f>HYPERLINK("http://office.microsoft.com/en-us/excel-help/HA010338705.aspx",HYPERLINK("http://office.microsoft.com/en-us/excel-help/HP010335668.aspx","CHISQ.INV"))</f>
        <v>CHISQ.INV</v>
      </c>
      <c r="B49" s="15" t="s">
        <v>29</v>
      </c>
      <c r="C49" s="10" t="s">
        <v>7</v>
      </c>
      <c r="D49" s="10" t="s">
        <v>7</v>
      </c>
      <c r="E49" s="25" t="s">
        <v>13</v>
      </c>
      <c r="F49" s="25" t="s">
        <v>13</v>
      </c>
      <c r="G49" s="7" t="s">
        <v>59</v>
      </c>
      <c r="H49" s="28"/>
    </row>
    <row r="50" spans="1:8" s="4" customFormat="1" ht="40.5" customHeight="1">
      <c r="A50" s="12" t="str">
        <f>HYPERLINK("http://office.microsoft.com/en-us/excel-help/HP010335673.aspx",HYPERLINK("http://office.microsoft.com/en-us/excel-help/HP010335668.aspx","CHISQ.INV.RT"))</f>
        <v>CHISQ.INV.RT</v>
      </c>
      <c r="B50" s="13" t="s">
        <v>29</v>
      </c>
      <c r="C50" s="9" t="s">
        <v>7</v>
      </c>
      <c r="D50" s="9" t="s">
        <v>7</v>
      </c>
      <c r="E50" s="26" t="s">
        <v>13</v>
      </c>
      <c r="F50" s="26" t="s">
        <v>13</v>
      </c>
      <c r="G50" s="6" t="s">
        <v>57</v>
      </c>
      <c r="H50" s="28"/>
    </row>
    <row r="51" spans="1:8" s="4" customFormat="1" ht="40.5" customHeight="1">
      <c r="A51" s="14" t="str">
        <f>HYPERLINK("http://office.microsoft.com/en-us/excel-help/HP010335674.aspx",HYPERLINK("http://office.microsoft.com/en-us/excel-help/HP010335668.aspx","CHISQ.TEST"))</f>
        <v>CHISQ.TEST</v>
      </c>
      <c r="B51" s="15" t="s">
        <v>29</v>
      </c>
      <c r="C51" s="10" t="s">
        <v>7</v>
      </c>
      <c r="D51" s="10" t="s">
        <v>7</v>
      </c>
      <c r="E51" s="25" t="s">
        <v>13</v>
      </c>
      <c r="F51" s="25" t="s">
        <v>13</v>
      </c>
      <c r="G51" s="7" t="s">
        <v>58</v>
      </c>
      <c r="H51" s="28"/>
    </row>
    <row r="52" spans="1:8" s="4" customFormat="1" ht="40.5" customHeight="1">
      <c r="A52" s="12" t="str">
        <f>HYPERLINK("http://office.microsoft.com/en-us/excel-help/HP010342269.aspx",HYPERLINK("http://office.microsoft.com/en-us/excel-help/HP010335668.aspx","CHOOSE"))</f>
        <v>CHOOSE</v>
      </c>
      <c r="B52" s="13" t="s">
        <v>15</v>
      </c>
      <c r="C52" s="9" t="s">
        <v>7</v>
      </c>
      <c r="D52" s="9" t="s">
        <v>7</v>
      </c>
      <c r="E52" s="9" t="s">
        <v>7</v>
      </c>
      <c r="F52" s="9" t="s">
        <v>7</v>
      </c>
      <c r="G52" s="6" t="s">
        <v>60</v>
      </c>
      <c r="H52" s="28"/>
    </row>
    <row r="53" spans="1:8" s="4" customFormat="1" ht="40.5" customHeight="1">
      <c r="A53" s="14" t="str">
        <f>HYPERLINK("http://office.microsoft.com/en-us/excel-help/HP010342270.aspx",HYPERLINK("http://office.microsoft.com/en-us/excel-help/HP010335668.aspx","CLEAN"))</f>
        <v>CLEAN</v>
      </c>
      <c r="B53" s="15" t="s">
        <v>22</v>
      </c>
      <c r="C53" s="10" t="s">
        <v>7</v>
      </c>
      <c r="D53" s="10" t="s">
        <v>7</v>
      </c>
      <c r="E53" s="10" t="s">
        <v>7</v>
      </c>
      <c r="F53" s="10" t="s">
        <v>7</v>
      </c>
      <c r="G53" s="7" t="s">
        <v>61</v>
      </c>
      <c r="H53" s="28"/>
    </row>
    <row r="54" spans="1:8" s="4" customFormat="1" ht="40.5" customHeight="1">
      <c r="A54" s="12" t="str">
        <f>HYPERLINK("http://office.microsoft.com/en-us/excel-help/HP010342275.aspx",HYPERLINK("http://office.microsoft.com/en-us/excel-help/HP010335668.aspx","CODE"))</f>
        <v>CODE</v>
      </c>
      <c r="B54" s="13" t="s">
        <v>22</v>
      </c>
      <c r="C54" s="9" t="s">
        <v>7</v>
      </c>
      <c r="D54" s="9" t="s">
        <v>7</v>
      </c>
      <c r="E54" s="9" t="s">
        <v>7</v>
      </c>
      <c r="F54" s="9" t="s">
        <v>7</v>
      </c>
      <c r="G54" s="6" t="s">
        <v>62</v>
      </c>
      <c r="H54" s="28"/>
    </row>
    <row r="55" spans="1:8" s="4" customFormat="1" ht="40.5" customHeight="1">
      <c r="A55" s="14" t="str">
        <f>HYPERLINK("http://office.microsoft.com/en-us/excel-help/HP010342277.aspx",HYPERLINK("http://office.microsoft.com/en-us/excel-help/HP010335668.aspx","COLUMN"))</f>
        <v>COLUMN</v>
      </c>
      <c r="B55" s="15" t="s">
        <v>15</v>
      </c>
      <c r="C55" s="10" t="s">
        <v>7</v>
      </c>
      <c r="D55" s="10" t="s">
        <v>7</v>
      </c>
      <c r="E55" s="10" t="s">
        <v>7</v>
      </c>
      <c r="F55" s="10" t="s">
        <v>7</v>
      </c>
      <c r="G55" s="7" t="s">
        <v>63</v>
      </c>
      <c r="H55" s="28"/>
    </row>
    <row r="56" spans="1:8" s="4" customFormat="1" ht="40.5" customHeight="1">
      <c r="A56" s="12" t="str">
        <f>HYPERLINK("http://office.microsoft.com/en-us/excel-help/HP010342278.aspx",HYPERLINK("http://office.microsoft.com/en-us/excel-help/HP010335668.aspx","COLUMNS"))</f>
        <v>COLUMNS</v>
      </c>
      <c r="B56" s="13" t="s">
        <v>15</v>
      </c>
      <c r="C56" s="9" t="s">
        <v>7</v>
      </c>
      <c r="D56" s="9" t="s">
        <v>7</v>
      </c>
      <c r="E56" s="9" t="s">
        <v>7</v>
      </c>
      <c r="F56" s="9" t="s">
        <v>7</v>
      </c>
      <c r="G56" s="6" t="s">
        <v>64</v>
      </c>
      <c r="H56" s="28"/>
    </row>
    <row r="57" spans="1:8" s="4" customFormat="1" ht="40.5" customHeight="1">
      <c r="A57" s="14" t="str">
        <f>HYPERLINK("http://office.microsoft.com/en-us/excel-help/HP010342279.aspx",HYPERLINK("http://office.microsoft.com/en-us/excel-help/HP010335668.aspx","COMBIN"))</f>
        <v>COMBIN</v>
      </c>
      <c r="B57" s="15" t="s">
        <v>6</v>
      </c>
      <c r="C57" s="10" t="s">
        <v>7</v>
      </c>
      <c r="D57" s="10" t="s">
        <v>7</v>
      </c>
      <c r="E57" s="10" t="s">
        <v>7</v>
      </c>
      <c r="F57" s="10" t="s">
        <v>7</v>
      </c>
      <c r="G57" s="7" t="s">
        <v>65</v>
      </c>
      <c r="H57" s="28"/>
    </row>
    <row r="58" spans="1:8" s="4" customFormat="1" ht="40.5" customHeight="1">
      <c r="A58" s="12" t="str">
        <f>HYPERLINK("http://office.microsoft.com/en-us/excel-help/HP010342287.aspx",HYPERLINK("http://office.microsoft.com/en-us/excel-help/HP010335668.aspx","COMPLEX"))</f>
        <v>COMPLEX</v>
      </c>
      <c r="B58" s="13" t="s">
        <v>36</v>
      </c>
      <c r="C58" s="9" t="s">
        <v>7</v>
      </c>
      <c r="D58" s="9" t="s">
        <v>7</v>
      </c>
      <c r="E58" s="9" t="s">
        <v>7</v>
      </c>
      <c r="F58" s="9" t="s">
        <v>7</v>
      </c>
      <c r="G58" s="6" t="s">
        <v>66</v>
      </c>
      <c r="H58" s="28"/>
    </row>
    <row r="59" spans="1:8" s="4" customFormat="1" ht="40.5" customHeight="1">
      <c r="A59" s="14" t="str">
        <f>HYPERLINK("http://office.microsoft.com/en-us/excel-help/HP010342288.aspx",HYPERLINK("http://office.microsoft.com/en-us/excel-help/HP010335668.aspx","CONCATENATE"))</f>
        <v>CONCATENATE</v>
      </c>
      <c r="B59" s="15" t="s">
        <v>22</v>
      </c>
      <c r="C59" s="10" t="s">
        <v>7</v>
      </c>
      <c r="D59" s="10" t="s">
        <v>7</v>
      </c>
      <c r="E59" s="10" t="s">
        <v>7</v>
      </c>
      <c r="F59" s="10" t="s">
        <v>7</v>
      </c>
      <c r="G59" s="7" t="s">
        <v>67</v>
      </c>
      <c r="H59" s="28"/>
    </row>
    <row r="60" spans="1:8" s="4" customFormat="1" ht="40.5" customHeight="1">
      <c r="A60" s="12" t="str">
        <f>HYPERLINK("http://office.microsoft.com/en-us/excel-help/HP010335638.aspx",HYPERLINK("http://office.microsoft.com/en-us/excel-help/HP010335668.aspx","CONFIDENCE"))</f>
        <v>CONFIDENCE</v>
      </c>
      <c r="B60" s="13" t="s">
        <v>41</v>
      </c>
      <c r="C60" s="9" t="s">
        <v>7</v>
      </c>
      <c r="D60" s="9" t="s">
        <v>7</v>
      </c>
      <c r="E60" s="9" t="s">
        <v>7</v>
      </c>
      <c r="F60" s="9" t="s">
        <v>7</v>
      </c>
      <c r="G60" s="6" t="s">
        <v>68</v>
      </c>
      <c r="H60" s="28"/>
    </row>
    <row r="61" spans="1:8" s="4" customFormat="1" ht="40.5" customHeight="1">
      <c r="A61" s="14" t="str">
        <f>HYPERLINK("http://office.microsoft.com/en-us/excel-help/HP010335675.aspx",HYPERLINK("http://office.microsoft.com/en-us/excel-help/HP010335668.aspx","CONFIDENCE.NORM"))</f>
        <v>CONFIDENCE.NORM</v>
      </c>
      <c r="B61" s="15" t="s">
        <v>29</v>
      </c>
      <c r="C61" s="10" t="s">
        <v>7</v>
      </c>
      <c r="D61" s="10" t="s">
        <v>7</v>
      </c>
      <c r="E61" s="25" t="s">
        <v>13</v>
      </c>
      <c r="F61" s="25" t="s">
        <v>13</v>
      </c>
      <c r="G61" s="7" t="s">
        <v>68</v>
      </c>
      <c r="H61" s="28"/>
    </row>
    <row r="62" spans="1:8" s="4" customFormat="1" ht="40.5" customHeight="1">
      <c r="A62" s="12" t="str">
        <f>HYPERLINK("http://office.microsoft.com/en-us/excel-help/HA010345277.aspx",HYPERLINK("http://office.microsoft.com/en-us/excel-help/HP010335668.aspx","CONFIDENCE.T"))</f>
        <v>CONFIDENCE.T</v>
      </c>
      <c r="B62" s="13" t="s">
        <v>29</v>
      </c>
      <c r="C62" s="9" t="s">
        <v>7</v>
      </c>
      <c r="D62" s="9" t="s">
        <v>7</v>
      </c>
      <c r="E62" s="26" t="s">
        <v>13</v>
      </c>
      <c r="F62" s="26" t="s">
        <v>13</v>
      </c>
      <c r="G62" s="6" t="s">
        <v>69</v>
      </c>
      <c r="H62" s="28"/>
    </row>
    <row r="63" spans="1:8" s="4" customFormat="1" ht="40.5" customHeight="1">
      <c r="A63" s="14" t="str">
        <f>HYPERLINK("http://office.microsoft.com/en-us/excel-help/HP010342306.aspx",HYPERLINK("http://office.microsoft.com/en-us/excel-help/HP010335668.aspx","CONVERT"))</f>
        <v>CONVERT</v>
      </c>
      <c r="B63" s="15" t="s">
        <v>36</v>
      </c>
      <c r="C63" s="10" t="s">
        <v>7</v>
      </c>
      <c r="D63" s="10" t="s">
        <v>7</v>
      </c>
      <c r="E63" s="10" t="s">
        <v>7</v>
      </c>
      <c r="F63" s="10" t="s">
        <v>7</v>
      </c>
      <c r="G63" s="7" t="s">
        <v>70</v>
      </c>
      <c r="H63" s="28"/>
    </row>
    <row r="64" spans="1:8" s="4" customFormat="1" ht="40.5" customHeight="1">
      <c r="A64" s="12" t="str">
        <f>HYPERLINK("http://office.microsoft.com/en-us/excel-help/HP010342332.aspx",HYPERLINK("http://office.microsoft.com/en-us/excel-help/HP010335668.aspx","CORREL"))</f>
        <v>CORREL</v>
      </c>
      <c r="B64" s="13" t="s">
        <v>29</v>
      </c>
      <c r="C64" s="9" t="s">
        <v>7</v>
      </c>
      <c r="D64" s="9" t="s">
        <v>7</v>
      </c>
      <c r="E64" s="9" t="s">
        <v>7</v>
      </c>
      <c r="F64" s="9" t="s">
        <v>7</v>
      </c>
      <c r="G64" s="6" t="s">
        <v>71</v>
      </c>
      <c r="H64" s="28"/>
    </row>
    <row r="65" spans="1:8" s="4" customFormat="1" ht="40.5" customHeight="1">
      <c r="A65" s="14" t="str">
        <f>HYPERLINK("http://office.microsoft.com/en-us/excel-help/HP010342333.aspx",HYPERLINK("http://office.microsoft.com/en-us/excel-help/HP010335668.aspx","COS"))</f>
        <v>COS</v>
      </c>
      <c r="B65" s="15" t="s">
        <v>6</v>
      </c>
      <c r="C65" s="10" t="s">
        <v>7</v>
      </c>
      <c r="D65" s="10" t="s">
        <v>7</v>
      </c>
      <c r="E65" s="10" t="s">
        <v>7</v>
      </c>
      <c r="F65" s="10" t="s">
        <v>7</v>
      </c>
      <c r="G65" s="7" t="s">
        <v>72</v>
      </c>
      <c r="H65" s="28"/>
    </row>
    <row r="66" spans="1:8" s="4" customFormat="1" ht="40.5" customHeight="1">
      <c r="A66" s="12" t="str">
        <f>HYPERLINK("http://office.microsoft.com/en-us/excel-help/HP010342334.aspx",HYPERLINK("http://office.microsoft.com/en-us/excel-help/HP010335668.aspx","COSH"))</f>
        <v>COSH</v>
      </c>
      <c r="B66" s="13" t="s">
        <v>6</v>
      </c>
      <c r="C66" s="9" t="s">
        <v>7</v>
      </c>
      <c r="D66" s="9" t="s">
        <v>7</v>
      </c>
      <c r="E66" s="9" t="s">
        <v>7</v>
      </c>
      <c r="F66" s="9" t="s">
        <v>7</v>
      </c>
      <c r="G66" s="6" t="s">
        <v>73</v>
      </c>
      <c r="H66" s="28"/>
    </row>
    <row r="67" spans="1:8" s="4" customFormat="1" ht="40.5" customHeight="1">
      <c r="A67" s="14" t="str">
        <f>HYPERLINK("http://office.microsoft.com/en-us/excel-help/HP010342338.aspx",HYPERLINK("http://office.microsoft.com/en-us/excel-help/HP010335668.aspx","COUNT"))</f>
        <v>COUNT</v>
      </c>
      <c r="B67" s="15" t="s">
        <v>29</v>
      </c>
      <c r="C67" s="10" t="s">
        <v>7</v>
      </c>
      <c r="D67" s="10" t="s">
        <v>7</v>
      </c>
      <c r="E67" s="10" t="s">
        <v>7</v>
      </c>
      <c r="F67" s="10" t="s">
        <v>7</v>
      </c>
      <c r="G67" s="7" t="s">
        <v>74</v>
      </c>
      <c r="H67" s="28"/>
    </row>
    <row r="68" spans="1:8" s="4" customFormat="1" ht="40.5" customHeight="1">
      <c r="A68" s="12" t="str">
        <f>HYPERLINK("http://office.microsoft.com/en-us/excel-help/HP010342344.aspx",HYPERLINK("http://office.microsoft.com/en-us/excel-help/HP010335668.aspx","COUNTA"))</f>
        <v>COUNTA</v>
      </c>
      <c r="B68" s="13" t="s">
        <v>29</v>
      </c>
      <c r="C68" s="9" t="s">
        <v>7</v>
      </c>
      <c r="D68" s="9" t="s">
        <v>7</v>
      </c>
      <c r="E68" s="9" t="s">
        <v>7</v>
      </c>
      <c r="F68" s="9" t="s">
        <v>7</v>
      </c>
      <c r="G68" s="6" t="s">
        <v>75</v>
      </c>
      <c r="H68" s="28"/>
    </row>
    <row r="69" spans="1:8" s="4" customFormat="1" ht="40.5" customHeight="1">
      <c r="A69" s="14" t="str">
        <f>HYPERLINK("http://office.microsoft.com/en-us/excel-help/HP010342345.aspx",HYPERLINK("http://office.microsoft.com/en-us/excel-help/HP010335668.aspx","COUNTBLANK"))</f>
        <v>COUNTBLANK</v>
      </c>
      <c r="B69" s="15" t="s">
        <v>29</v>
      </c>
      <c r="C69" s="10" t="s">
        <v>7</v>
      </c>
      <c r="D69" s="10" t="s">
        <v>7</v>
      </c>
      <c r="E69" s="10" t="s">
        <v>7</v>
      </c>
      <c r="F69" s="10" t="s">
        <v>7</v>
      </c>
      <c r="G69" s="7" t="s">
        <v>76</v>
      </c>
      <c r="H69" s="28"/>
    </row>
    <row r="70" spans="1:8" s="4" customFormat="1" ht="40.5" customHeight="1">
      <c r="A70" s="12" t="str">
        <f>HYPERLINK("http://office.microsoft.com/en-us/excel-help/HP010342346.aspx",HYPERLINK("http://office.microsoft.com/en-us/excel-help/HP010335668.aspx","COUNTIF"))</f>
        <v>COUNTIF</v>
      </c>
      <c r="B70" s="13" t="s">
        <v>29</v>
      </c>
      <c r="C70" s="9" t="s">
        <v>7</v>
      </c>
      <c r="D70" s="9" t="s">
        <v>7</v>
      </c>
      <c r="E70" s="9" t="s">
        <v>7</v>
      </c>
      <c r="F70" s="9" t="s">
        <v>7</v>
      </c>
      <c r="G70" s="6" t="s">
        <v>77</v>
      </c>
      <c r="H70" s="28"/>
    </row>
    <row r="71" spans="1:8" s="4" customFormat="1" ht="40.5" customHeight="1">
      <c r="A71" s="14" t="str">
        <f>HYPERLINK("http://office.microsoft.com/en-us/excel-help/HA010342347.aspx",HYPERLINK("http://office.microsoft.com/en-us/excel-help/HP010335668.aspx","COUNTIFS"))</f>
        <v>COUNTIFS</v>
      </c>
      <c r="B71" s="15" t="s">
        <v>29</v>
      </c>
      <c r="C71" s="10" t="s">
        <v>7</v>
      </c>
      <c r="D71" s="10" t="s">
        <v>7</v>
      </c>
      <c r="E71" s="10" t="s">
        <v>7</v>
      </c>
      <c r="F71" s="25" t="s">
        <v>13</v>
      </c>
      <c r="G71" s="7" t="s">
        <v>78</v>
      </c>
      <c r="H71" s="28"/>
    </row>
    <row r="72" spans="1:8" s="4" customFormat="1" ht="40.5" customHeight="1">
      <c r="A72" s="12" t="str">
        <f>HYPERLINK("http://office.microsoft.com/en-us/excel-help/HP010342348.aspx",HYPERLINK("http://office.microsoft.com/en-us/excel-help/HP010335668.aspx","COUPDAYBS"))</f>
        <v>COUPDAYBS</v>
      </c>
      <c r="B72" s="13" t="s">
        <v>9</v>
      </c>
      <c r="C72" s="9" t="s">
        <v>7</v>
      </c>
      <c r="D72" s="9" t="s">
        <v>7</v>
      </c>
      <c r="E72" s="9" t="s">
        <v>7</v>
      </c>
      <c r="F72" s="9" t="s">
        <v>7</v>
      </c>
      <c r="G72" s="6" t="s">
        <v>79</v>
      </c>
      <c r="H72" s="28"/>
    </row>
    <row r="73" spans="1:8" s="4" customFormat="1" ht="40.5" customHeight="1">
      <c r="A73" s="14" t="str">
        <f>HYPERLINK("http://office.microsoft.com/en-us/excel-help/HP010342349.aspx",HYPERLINK("http://office.microsoft.com/en-us/excel-help/HP010335668.aspx","COUPDAYS"))</f>
        <v>COUPDAYS</v>
      </c>
      <c r="B73" s="15" t="s">
        <v>9</v>
      </c>
      <c r="C73" s="10" t="s">
        <v>7</v>
      </c>
      <c r="D73" s="10" t="s">
        <v>7</v>
      </c>
      <c r="E73" s="10" t="s">
        <v>7</v>
      </c>
      <c r="F73" s="10" t="s">
        <v>7</v>
      </c>
      <c r="G73" s="7" t="s">
        <v>80</v>
      </c>
      <c r="H73" s="28"/>
    </row>
    <row r="74" spans="1:8" s="4" customFormat="1" ht="40.5" customHeight="1">
      <c r="A74" s="12" t="str">
        <f>HYPERLINK("http://office.microsoft.com/en-us/excel-help/HP010342350.aspx",HYPERLINK("http://office.microsoft.com/en-us/excel-help/HP010335668.aspx","COUPDAYSNC"))</f>
        <v>COUPDAYSNC</v>
      </c>
      <c r="B74" s="13" t="s">
        <v>9</v>
      </c>
      <c r="C74" s="9" t="s">
        <v>7</v>
      </c>
      <c r="D74" s="9" t="s">
        <v>7</v>
      </c>
      <c r="E74" s="9" t="s">
        <v>7</v>
      </c>
      <c r="F74" s="9" t="s">
        <v>7</v>
      </c>
      <c r="G74" s="6" t="s">
        <v>81</v>
      </c>
      <c r="H74" s="28"/>
    </row>
    <row r="75" spans="1:8" s="4" customFormat="1" ht="40.5" customHeight="1">
      <c r="A75" s="14" t="str">
        <f>HYPERLINK("http://office.microsoft.com/en-us/excel-help/HP010342351.aspx",HYPERLINK("http://office.microsoft.com/en-us/excel-help/HP010335668.aspx","COUPNCD"))</f>
        <v>COUPNCD</v>
      </c>
      <c r="B75" s="15" t="s">
        <v>9</v>
      </c>
      <c r="C75" s="10" t="s">
        <v>7</v>
      </c>
      <c r="D75" s="10" t="s">
        <v>7</v>
      </c>
      <c r="E75" s="10" t="s">
        <v>7</v>
      </c>
      <c r="F75" s="10" t="s">
        <v>7</v>
      </c>
      <c r="G75" s="7" t="s">
        <v>82</v>
      </c>
      <c r="H75" s="28"/>
    </row>
    <row r="76" spans="1:8" s="4" customFormat="1" ht="40.5" customHeight="1">
      <c r="A76" s="12" t="str">
        <f>HYPERLINK("http://office.microsoft.com/en-us/excel-help/HP010342352.aspx",HYPERLINK("http://office.microsoft.com/en-us/excel-help/HP010335668.aspx","COUPNUM"))</f>
        <v>COUPNUM</v>
      </c>
      <c r="B76" s="13" t="s">
        <v>9</v>
      </c>
      <c r="C76" s="9" t="s">
        <v>7</v>
      </c>
      <c r="D76" s="9" t="s">
        <v>7</v>
      </c>
      <c r="E76" s="9" t="s">
        <v>7</v>
      </c>
      <c r="F76" s="9" t="s">
        <v>7</v>
      </c>
      <c r="G76" s="6" t="s">
        <v>83</v>
      </c>
      <c r="H76" s="28"/>
    </row>
    <row r="77" spans="1:8" s="4" customFormat="1" ht="40.5" customHeight="1">
      <c r="A77" s="14" t="str">
        <f>HYPERLINK("http://office.microsoft.com/en-us/excel-help/HP010342353.aspx",HYPERLINK("http://office.microsoft.com/en-us/excel-help/HP010335668.aspx","COUPPCD"))</f>
        <v>COUPPCD</v>
      </c>
      <c r="B77" s="15" t="s">
        <v>9</v>
      </c>
      <c r="C77" s="10" t="s">
        <v>7</v>
      </c>
      <c r="D77" s="10" t="s">
        <v>7</v>
      </c>
      <c r="E77" s="10" t="s">
        <v>7</v>
      </c>
      <c r="F77" s="10" t="s">
        <v>7</v>
      </c>
      <c r="G77" s="7" t="s">
        <v>84</v>
      </c>
      <c r="H77" s="28"/>
    </row>
    <row r="78" spans="1:8" s="4" customFormat="1" ht="40.5" customHeight="1">
      <c r="A78" s="12" t="str">
        <f>HYPERLINK("http://office.microsoft.com/en-us/excel-help/HP010335639.aspx",HYPERLINK("http://office.microsoft.com/en-us/excel-help/HP010335668.aspx","COVAR"))</f>
        <v>COVAR</v>
      </c>
      <c r="B78" s="13" t="s">
        <v>41</v>
      </c>
      <c r="C78" s="9" t="s">
        <v>7</v>
      </c>
      <c r="D78" s="9" t="s">
        <v>7</v>
      </c>
      <c r="E78" s="9" t="s">
        <v>7</v>
      </c>
      <c r="F78" s="9" t="s">
        <v>7</v>
      </c>
      <c r="G78" s="6" t="s">
        <v>85</v>
      </c>
      <c r="H78" s="28"/>
    </row>
    <row r="79" spans="1:8" s="4" customFormat="1" ht="40.5" customHeight="1">
      <c r="A79" s="14" t="str">
        <f>HYPERLINK("http://office.microsoft.com/en-us/excel-help/HP010335676.aspx",HYPERLINK("http://office.microsoft.com/en-us/excel-help/HP010335668.aspx","COVARIANCE.P"))</f>
        <v>COVARIANCE.P</v>
      </c>
      <c r="B79" s="15" t="s">
        <v>29</v>
      </c>
      <c r="C79" s="10" t="s">
        <v>7</v>
      </c>
      <c r="D79" s="10" t="s">
        <v>7</v>
      </c>
      <c r="E79" s="25" t="s">
        <v>13</v>
      </c>
      <c r="F79" s="25" t="s">
        <v>13</v>
      </c>
      <c r="G79" s="7" t="s">
        <v>85</v>
      </c>
      <c r="H79" s="28"/>
    </row>
    <row r="80" spans="1:8" s="4" customFormat="1" ht="40.5" customHeight="1">
      <c r="A80" s="12" t="str">
        <f>HYPERLINK("http://office.microsoft.com/en-us/excel-help/HA010345289.aspx",HYPERLINK("http://office.microsoft.com/en-us/excel-help/HP010335668.aspx","COVARIANCE.S"))</f>
        <v>COVARIANCE.S</v>
      </c>
      <c r="B80" s="13" t="s">
        <v>29</v>
      </c>
      <c r="C80" s="9" t="s">
        <v>7</v>
      </c>
      <c r="D80" s="9" t="s">
        <v>7</v>
      </c>
      <c r="E80" s="26" t="s">
        <v>13</v>
      </c>
      <c r="F80" s="26" t="s">
        <v>13</v>
      </c>
      <c r="G80" s="6" t="s">
        <v>86</v>
      </c>
      <c r="H80" s="28"/>
    </row>
    <row r="81" spans="1:8" s="4" customFormat="1" ht="40.5" customHeight="1">
      <c r="A81" s="14" t="str">
        <f>HYPERLINK("http://office.microsoft.com/en-us/excel-help/HP010335640.aspx",HYPERLINK("http://office.microsoft.com/en-us/excel-help/HP010335668.aspx","CRITBINOM"))</f>
        <v>CRITBINOM</v>
      </c>
      <c r="B81" s="15" t="s">
        <v>41</v>
      </c>
      <c r="C81" s="10" t="s">
        <v>7</v>
      </c>
      <c r="D81" s="10" t="s">
        <v>7</v>
      </c>
      <c r="E81" s="10" t="s">
        <v>7</v>
      </c>
      <c r="F81" s="10" t="s">
        <v>7</v>
      </c>
      <c r="G81" s="7" t="s">
        <v>48</v>
      </c>
      <c r="H81" s="28"/>
    </row>
    <row r="82" spans="1:8" s="4" customFormat="1" ht="40.5" customHeight="1">
      <c r="A82" s="12" t="str">
        <f>HYPERLINK("http://office.microsoft.com/en-us/excel-help/HA010342385.aspx",HYPERLINK("http://office.microsoft.com/en-us/excel-help/HP010335668.aspx","CUBEKPIMEMBER"))</f>
        <v>CUBEKPIMEMBER</v>
      </c>
      <c r="B82" s="13" t="s">
        <v>87</v>
      </c>
      <c r="C82" s="9" t="s">
        <v>7</v>
      </c>
      <c r="D82" s="9" t="s">
        <v>7</v>
      </c>
      <c r="E82" s="9" t="s">
        <v>7</v>
      </c>
      <c r="F82" s="26" t="s">
        <v>13</v>
      </c>
      <c r="G82" s="6" t="s">
        <v>88</v>
      </c>
      <c r="H82" s="28"/>
    </row>
    <row r="83" spans="1:8" s="4" customFormat="1" ht="40.5" customHeight="1">
      <c r="A83" s="14" t="str">
        <f>HYPERLINK("http://office.microsoft.com/en-us/excel-help/HA010342386.aspx",HYPERLINK("http://office.microsoft.com/en-us/excel-help/HP010335668.aspx","CUBEMEMBER"))</f>
        <v>CUBEMEMBER</v>
      </c>
      <c r="B83" s="15" t="s">
        <v>87</v>
      </c>
      <c r="C83" s="10" t="s">
        <v>7</v>
      </c>
      <c r="D83" s="10" t="s">
        <v>7</v>
      </c>
      <c r="E83" s="10" t="s">
        <v>7</v>
      </c>
      <c r="F83" s="25" t="s">
        <v>13</v>
      </c>
      <c r="G83" s="7" t="s">
        <v>89</v>
      </c>
      <c r="H83" s="28"/>
    </row>
    <row r="84" spans="1:8" s="4" customFormat="1" ht="40.5" customHeight="1">
      <c r="A84" s="12" t="str">
        <f>HYPERLINK("http://office.microsoft.com/en-us/excel-help/HA010342387.aspx",HYPERLINK("http://office.microsoft.com/en-us/excel-help/HP010335668.aspx","CUBEMEMBERPROPERTY"))</f>
        <v>CUBEMEMBERPROPERTY</v>
      </c>
      <c r="B84" s="13" t="s">
        <v>87</v>
      </c>
      <c r="C84" s="9" t="s">
        <v>7</v>
      </c>
      <c r="D84" s="9" t="s">
        <v>7</v>
      </c>
      <c r="E84" s="9" t="s">
        <v>7</v>
      </c>
      <c r="F84" s="26" t="s">
        <v>13</v>
      </c>
      <c r="G84" s="6" t="s">
        <v>90</v>
      </c>
      <c r="H84" s="28"/>
    </row>
    <row r="85" spans="1:8" s="4" customFormat="1" ht="40.5" customHeight="1">
      <c r="A85" s="14" t="str">
        <f>HYPERLINK("http://office.microsoft.com/en-us/excel-help/HA010342388.aspx",HYPERLINK("http://office.microsoft.com/en-us/excel-help/HP010335668.aspx","CUBERANKEDMEMBER"))</f>
        <v>CUBERANKEDMEMBER</v>
      </c>
      <c r="B85" s="15" t="s">
        <v>87</v>
      </c>
      <c r="C85" s="10" t="s">
        <v>7</v>
      </c>
      <c r="D85" s="10" t="s">
        <v>7</v>
      </c>
      <c r="E85" s="10" t="s">
        <v>7</v>
      </c>
      <c r="F85" s="25" t="s">
        <v>13</v>
      </c>
      <c r="G85" s="7" t="s">
        <v>91</v>
      </c>
      <c r="H85" s="28"/>
    </row>
    <row r="86" spans="1:8" s="4" customFormat="1" ht="40.5" customHeight="1">
      <c r="A86" s="12" t="str">
        <f>HYPERLINK("http://office.microsoft.com/en-us/excel-help/HA010342389.aspx",HYPERLINK("http://office.microsoft.com/en-us/excel-help/HP010335668.aspx","CUBESET"))</f>
        <v>CUBESET</v>
      </c>
      <c r="B86" s="13" t="s">
        <v>87</v>
      </c>
      <c r="C86" s="9" t="s">
        <v>7</v>
      </c>
      <c r="D86" s="9" t="s">
        <v>7</v>
      </c>
      <c r="E86" s="9" t="s">
        <v>7</v>
      </c>
      <c r="F86" s="26" t="s">
        <v>13</v>
      </c>
      <c r="G86" s="6" t="s">
        <v>92</v>
      </c>
      <c r="H86" s="28"/>
    </row>
    <row r="87" spans="1:8" s="4" customFormat="1" ht="40.5" customHeight="1">
      <c r="A87" s="14" t="str">
        <f>HYPERLINK("http://office.microsoft.com/en-us/excel-help/HA010342390.aspx",HYPERLINK("http://office.microsoft.com/en-us/excel-help/HP010335668.aspx","CUBESETCOUNT"))</f>
        <v>CUBESETCOUNT</v>
      </c>
      <c r="B87" s="15" t="s">
        <v>87</v>
      </c>
      <c r="C87" s="10" t="s">
        <v>7</v>
      </c>
      <c r="D87" s="10" t="s">
        <v>7</v>
      </c>
      <c r="E87" s="10" t="s">
        <v>7</v>
      </c>
      <c r="F87" s="25" t="s">
        <v>13</v>
      </c>
      <c r="G87" s="7" t="s">
        <v>93</v>
      </c>
      <c r="H87" s="28"/>
    </row>
    <row r="88" spans="1:8" s="4" customFormat="1" ht="40.5" customHeight="1">
      <c r="A88" s="12" t="str">
        <f>HYPERLINK("http://office.microsoft.com/en-us/excel-help/HA010342391.aspx",HYPERLINK("http://office.microsoft.com/en-us/excel-help/HP010335668.aspx","CUBEVALUE"))</f>
        <v>CUBEVALUE</v>
      </c>
      <c r="B88" s="13" t="s">
        <v>87</v>
      </c>
      <c r="C88" s="9" t="s">
        <v>7</v>
      </c>
      <c r="D88" s="9" t="s">
        <v>7</v>
      </c>
      <c r="E88" s="9" t="s">
        <v>7</v>
      </c>
      <c r="F88" s="26" t="s">
        <v>13</v>
      </c>
      <c r="G88" s="6" t="s">
        <v>94</v>
      </c>
      <c r="H88" s="28"/>
    </row>
    <row r="89" spans="1:8" s="4" customFormat="1" ht="40.5" customHeight="1">
      <c r="A89" s="14" t="str">
        <f>HYPERLINK("http://office.microsoft.com/en-us/excel-help/HP010342392.aspx",HYPERLINK("http://office.microsoft.com/en-us/excel-help/HP010335668.aspx","CUMIPMT"))</f>
        <v>CUMIPMT</v>
      </c>
      <c r="B89" s="15" t="s">
        <v>9</v>
      </c>
      <c r="C89" s="10" t="s">
        <v>7</v>
      </c>
      <c r="D89" s="10" t="s">
        <v>7</v>
      </c>
      <c r="E89" s="10" t="s">
        <v>7</v>
      </c>
      <c r="F89" s="10" t="s">
        <v>7</v>
      </c>
      <c r="G89" s="7" t="s">
        <v>95</v>
      </c>
      <c r="H89" s="28"/>
    </row>
    <row r="90" spans="1:8" s="4" customFormat="1" ht="40.5" customHeight="1">
      <c r="A90" s="12" t="str">
        <f>HYPERLINK("http://office.microsoft.com/en-us/excel-help/HP010342393.aspx",HYPERLINK("http://office.microsoft.com/en-us/excel-help/HP010335668.aspx","CUMPRINC"))</f>
        <v>CUMPRINC</v>
      </c>
      <c r="B90" s="13" t="s">
        <v>9</v>
      </c>
      <c r="C90" s="9" t="s">
        <v>7</v>
      </c>
      <c r="D90" s="9" t="s">
        <v>7</v>
      </c>
      <c r="E90" s="9" t="s">
        <v>7</v>
      </c>
      <c r="F90" s="9" t="s">
        <v>7</v>
      </c>
      <c r="G90" s="6" t="s">
        <v>96</v>
      </c>
      <c r="H90" s="28"/>
    </row>
    <row r="91" spans="1:8" s="4" customFormat="1" ht="40.5" customHeight="1">
      <c r="A91" s="14" t="str">
        <f>HYPERLINK("http://office.microsoft.com/en-us/excel-help/HP010342403.aspx",HYPERLINK("http://office.microsoft.com/en-us/excel-help/HP010335668.aspx","DATE"))</f>
        <v>DATE</v>
      </c>
      <c r="B91" s="15" t="s">
        <v>97</v>
      </c>
      <c r="C91" s="10" t="s">
        <v>7</v>
      </c>
      <c r="D91" s="10" t="s">
        <v>7</v>
      </c>
      <c r="E91" s="10" t="s">
        <v>7</v>
      </c>
      <c r="F91" s="10" t="s">
        <v>7</v>
      </c>
      <c r="G91" s="7" t="s">
        <v>98</v>
      </c>
      <c r="H91" s="28"/>
    </row>
    <row r="92" spans="1:8" s="4" customFormat="1" ht="40.5" customHeight="1">
      <c r="A92" s="12" t="str">
        <f>HYPERLINK("http://office.microsoft.com/en-us/excel-help/HP010342404.aspx",HYPERLINK("http://office.microsoft.com/en-us/excel-help/HP010335668.aspx","DATEVALUE"))</f>
        <v>DATEVALUE</v>
      </c>
      <c r="B92" s="13" t="s">
        <v>97</v>
      </c>
      <c r="C92" s="9" t="s">
        <v>7</v>
      </c>
      <c r="D92" s="9" t="s">
        <v>7</v>
      </c>
      <c r="E92" s="9" t="s">
        <v>7</v>
      </c>
      <c r="F92" s="9" t="s">
        <v>7</v>
      </c>
      <c r="G92" s="6" t="s">
        <v>99</v>
      </c>
      <c r="H92" s="28"/>
    </row>
    <row r="93" spans="1:8" s="4" customFormat="1" ht="40.5" customHeight="1">
      <c r="A93" s="14" t="str">
        <f>HYPERLINK("http://office.microsoft.com/en-us/excel-help/HP010342405.aspx",HYPERLINK("http://office.microsoft.com/en-us/excel-help/HP010335668.aspx","DAVERAGE"))</f>
        <v>DAVERAGE</v>
      </c>
      <c r="B93" s="15" t="s">
        <v>100</v>
      </c>
      <c r="C93" s="10" t="s">
        <v>7</v>
      </c>
      <c r="D93" s="10" t="s">
        <v>7</v>
      </c>
      <c r="E93" s="10" t="s">
        <v>7</v>
      </c>
      <c r="F93" s="10" t="s">
        <v>7</v>
      </c>
      <c r="G93" s="7" t="s">
        <v>101</v>
      </c>
      <c r="H93" s="28"/>
    </row>
    <row r="94" spans="1:8" s="4" customFormat="1" ht="40.5" customHeight="1">
      <c r="A94" s="12" t="str">
        <f>HYPERLINK("http://office.microsoft.com/en-us/excel-help/HP010342406.aspx",HYPERLINK("http://office.microsoft.com/en-us/excel-help/HP010335668.aspx","DAY"))</f>
        <v>DAY</v>
      </c>
      <c r="B94" s="13" t="s">
        <v>97</v>
      </c>
      <c r="C94" s="9" t="s">
        <v>7</v>
      </c>
      <c r="D94" s="9" t="s">
        <v>7</v>
      </c>
      <c r="E94" s="9" t="s">
        <v>7</v>
      </c>
      <c r="F94" s="9" t="s">
        <v>7</v>
      </c>
      <c r="G94" s="6" t="s">
        <v>102</v>
      </c>
      <c r="H94" s="28"/>
    </row>
    <row r="95" spans="1:8" s="4" customFormat="1" ht="40.5" customHeight="1">
      <c r="A95" s="14" t="str">
        <f>HYPERLINK("http://office.microsoft.com/en-us/excel-help/HP010342407.aspx",HYPERLINK("http://office.microsoft.com/en-us/excel-help/HP010335668.aspx","DAYS360"))</f>
        <v>DAYS360</v>
      </c>
      <c r="B95" s="15" t="s">
        <v>97</v>
      </c>
      <c r="C95" s="10" t="s">
        <v>7</v>
      </c>
      <c r="D95" s="10" t="s">
        <v>7</v>
      </c>
      <c r="E95" s="10" t="s">
        <v>7</v>
      </c>
      <c r="F95" s="10" t="s">
        <v>7</v>
      </c>
      <c r="G95" s="7" t="s">
        <v>103</v>
      </c>
      <c r="H95" s="28"/>
    </row>
    <row r="96" spans="1:8" s="4" customFormat="1" ht="40.5" customHeight="1">
      <c r="A96" s="12" t="str">
        <f>HYPERLINK("http://office.microsoft.com/en-us/excel-help/HP010342408.aspx",HYPERLINK("http://office.microsoft.com/en-us/excel-help/HP010335668.aspx","DB"))</f>
        <v>DB</v>
      </c>
      <c r="B96" s="13" t="s">
        <v>9</v>
      </c>
      <c r="C96" s="9" t="s">
        <v>7</v>
      </c>
      <c r="D96" s="9" t="s">
        <v>7</v>
      </c>
      <c r="E96" s="9" t="s">
        <v>7</v>
      </c>
      <c r="F96" s="9" t="s">
        <v>7</v>
      </c>
      <c r="G96" s="6" t="s">
        <v>104</v>
      </c>
      <c r="H96" s="28"/>
    </row>
    <row r="97" spans="1:8" s="4" customFormat="1" ht="40.5" customHeight="1">
      <c r="A97" s="14" t="str">
        <f>HYPERLINK("http://office.microsoft.com/en-us/excel-help/HP010342409.aspx",HYPERLINK("http://office.microsoft.com/en-us/excel-help/HP010335668.aspx","DCOUNT"))</f>
        <v>DCOUNT</v>
      </c>
      <c r="B97" s="15" t="s">
        <v>100</v>
      </c>
      <c r="C97" s="10" t="s">
        <v>7</v>
      </c>
      <c r="D97" s="10" t="s">
        <v>7</v>
      </c>
      <c r="E97" s="10" t="s">
        <v>7</v>
      </c>
      <c r="F97" s="10" t="s">
        <v>7</v>
      </c>
      <c r="G97" s="7" t="s">
        <v>105</v>
      </c>
      <c r="H97" s="28"/>
    </row>
    <row r="98" spans="1:8" s="4" customFormat="1" ht="40.5" customHeight="1">
      <c r="A98" s="12" t="str">
        <f>HYPERLINK("http://office.microsoft.com/en-us/excel-help/HP010342410.aspx",HYPERLINK("http://office.microsoft.com/en-us/excel-help/HP010335668.aspx","DCOUNTA"))</f>
        <v>DCOUNTA</v>
      </c>
      <c r="B98" s="13" t="s">
        <v>100</v>
      </c>
      <c r="C98" s="9" t="s">
        <v>7</v>
      </c>
      <c r="D98" s="9" t="s">
        <v>7</v>
      </c>
      <c r="E98" s="9" t="s">
        <v>7</v>
      </c>
      <c r="F98" s="9" t="s">
        <v>7</v>
      </c>
      <c r="G98" s="6" t="s">
        <v>106</v>
      </c>
      <c r="H98" s="28"/>
    </row>
    <row r="99" spans="1:8" s="4" customFormat="1" ht="40.5" customHeight="1">
      <c r="A99" s="14" t="str">
        <f>HYPERLINK("http://office.microsoft.com/en-us/excel-help/HP010342411.aspx",HYPERLINK("http://office.microsoft.com/en-us/excel-help/HP010335668.aspx","DDB"))</f>
        <v>DDB</v>
      </c>
      <c r="B99" s="15" t="s">
        <v>9</v>
      </c>
      <c r="C99" s="10" t="s">
        <v>7</v>
      </c>
      <c r="D99" s="10" t="s">
        <v>7</v>
      </c>
      <c r="E99" s="10" t="s">
        <v>7</v>
      </c>
      <c r="F99" s="10" t="s">
        <v>7</v>
      </c>
      <c r="G99" s="7" t="s">
        <v>107</v>
      </c>
      <c r="H99" s="28"/>
    </row>
    <row r="100" spans="1:8" s="4" customFormat="1" ht="40.5" customHeight="1">
      <c r="A100" s="12" t="str">
        <f>HYPERLINK("http://office.microsoft.com/en-us/excel-help/HP010342412.aspx",HYPERLINK("http://office.microsoft.com/en-us/excel-help/HP010335668.aspx","DEC2BIN"))</f>
        <v>DEC2BIN</v>
      </c>
      <c r="B100" s="13" t="s">
        <v>36</v>
      </c>
      <c r="C100" s="9" t="s">
        <v>7</v>
      </c>
      <c r="D100" s="9" t="s">
        <v>7</v>
      </c>
      <c r="E100" s="9" t="s">
        <v>7</v>
      </c>
      <c r="F100" s="9" t="s">
        <v>7</v>
      </c>
      <c r="G100" s="6" t="s">
        <v>108</v>
      </c>
      <c r="H100" s="28"/>
    </row>
    <row r="101" spans="1:8" s="4" customFormat="1" ht="40.5" customHeight="1">
      <c r="A101" s="14" t="str">
        <f>HYPERLINK("http://office.microsoft.com/en-us/excel-help/HP010342413.aspx",HYPERLINK("http://office.microsoft.com/en-us/excel-help/HP010335668.aspx","DEC2HEX"))</f>
        <v>DEC2HEX</v>
      </c>
      <c r="B101" s="15" t="s">
        <v>36</v>
      </c>
      <c r="C101" s="10" t="s">
        <v>7</v>
      </c>
      <c r="D101" s="10" t="s">
        <v>7</v>
      </c>
      <c r="E101" s="10" t="s">
        <v>7</v>
      </c>
      <c r="F101" s="10" t="s">
        <v>7</v>
      </c>
      <c r="G101" s="7" t="s">
        <v>109</v>
      </c>
      <c r="H101" s="28"/>
    </row>
    <row r="102" spans="1:8" s="4" customFormat="1" ht="40.5" customHeight="1">
      <c r="A102" s="12" t="str">
        <f>HYPERLINK("http://office.microsoft.com/en-us/excel-help/HP010342414.aspx",HYPERLINK("http://office.microsoft.com/en-us/excel-help/HP010335668.aspx","DEC2OCT"))</f>
        <v>DEC2OCT</v>
      </c>
      <c r="B102" s="13" t="s">
        <v>36</v>
      </c>
      <c r="C102" s="9" t="s">
        <v>7</v>
      </c>
      <c r="D102" s="9" t="s">
        <v>7</v>
      </c>
      <c r="E102" s="9" t="s">
        <v>7</v>
      </c>
      <c r="F102" s="9" t="s">
        <v>7</v>
      </c>
      <c r="G102" s="6" t="s">
        <v>110</v>
      </c>
      <c r="H102" s="28"/>
    </row>
    <row r="103" spans="1:8" s="4" customFormat="1" ht="40.5" customHeight="1">
      <c r="A103" s="14" t="str">
        <f>HYPERLINK("http://office.microsoft.com/en-us/excel-help/HP010342420.aspx",HYPERLINK("http://office.microsoft.com/en-us/excel-help/HP010335668.aspx","DEGREES"))</f>
        <v>DEGREES</v>
      </c>
      <c r="B103" s="15" t="s">
        <v>6</v>
      </c>
      <c r="C103" s="10" t="s">
        <v>7</v>
      </c>
      <c r="D103" s="10" t="s">
        <v>7</v>
      </c>
      <c r="E103" s="10" t="s">
        <v>7</v>
      </c>
      <c r="F103" s="10" t="s">
        <v>7</v>
      </c>
      <c r="G103" s="7" t="s">
        <v>111</v>
      </c>
      <c r="H103" s="28"/>
    </row>
    <row r="104" spans="1:8" s="4" customFormat="1" ht="40.5" customHeight="1">
      <c r="A104" s="12" t="str">
        <f>HYPERLINK("http://office.microsoft.com/en-us/excel-help/HP010342423.aspx",HYPERLINK("http://office.microsoft.com/en-us/excel-help/HP010335668.aspx","DELTA"))</f>
        <v>DELTA</v>
      </c>
      <c r="B104" s="13" t="s">
        <v>36</v>
      </c>
      <c r="C104" s="9" t="s">
        <v>7</v>
      </c>
      <c r="D104" s="9" t="s">
        <v>7</v>
      </c>
      <c r="E104" s="9" t="s">
        <v>7</v>
      </c>
      <c r="F104" s="9" t="s">
        <v>7</v>
      </c>
      <c r="G104" s="6" t="s">
        <v>112</v>
      </c>
      <c r="H104" s="28"/>
    </row>
    <row r="105" spans="1:8" s="4" customFormat="1" ht="40.5" customHeight="1">
      <c r="A105" s="14" t="str">
        <f>HYPERLINK("http://office.microsoft.com/en-us/excel-help/HP010342425.aspx",HYPERLINK("http://office.microsoft.com/en-us/excel-help/HP010335668.aspx","DEVSQ"))</f>
        <v>DEVSQ</v>
      </c>
      <c r="B105" s="15" t="s">
        <v>29</v>
      </c>
      <c r="C105" s="10" t="s">
        <v>7</v>
      </c>
      <c r="D105" s="10" t="s">
        <v>7</v>
      </c>
      <c r="E105" s="10" t="s">
        <v>7</v>
      </c>
      <c r="F105" s="10" t="s">
        <v>7</v>
      </c>
      <c r="G105" s="7" t="s">
        <v>113</v>
      </c>
      <c r="H105" s="28"/>
    </row>
    <row r="106" spans="1:8" s="4" customFormat="1" ht="40.5" customHeight="1">
      <c r="A106" s="12" t="str">
        <f>HYPERLINK("http://office.microsoft.com/en-us/excel-help/HP010342426.aspx",HYPERLINK("http://office.microsoft.com/en-us/excel-help/HP010335668.aspx","DGET"))</f>
        <v>DGET</v>
      </c>
      <c r="B106" s="13" t="s">
        <v>100</v>
      </c>
      <c r="C106" s="9" t="s">
        <v>7</v>
      </c>
      <c r="D106" s="9" t="s">
        <v>7</v>
      </c>
      <c r="E106" s="9" t="s">
        <v>7</v>
      </c>
      <c r="F106" s="9" t="s">
        <v>7</v>
      </c>
      <c r="G106" s="6" t="s">
        <v>114</v>
      </c>
      <c r="H106" s="28"/>
    </row>
    <row r="107" spans="1:8" s="4" customFormat="1" ht="40.5" customHeight="1">
      <c r="A107" s="14" t="str">
        <f>HYPERLINK("http://office.microsoft.com/en-us/excel-help/HP010342428.aspx",HYPERLINK("http://office.microsoft.com/en-us/excel-help/HP010335668.aspx","DISC"))</f>
        <v>DISC</v>
      </c>
      <c r="B107" s="15" t="s">
        <v>9</v>
      </c>
      <c r="C107" s="10" t="s">
        <v>7</v>
      </c>
      <c r="D107" s="10" t="s">
        <v>7</v>
      </c>
      <c r="E107" s="10" t="s">
        <v>7</v>
      </c>
      <c r="F107" s="10" t="s">
        <v>7</v>
      </c>
      <c r="G107" s="7" t="s">
        <v>115</v>
      </c>
      <c r="H107" s="28"/>
    </row>
    <row r="108" spans="1:8" s="4" customFormat="1" ht="40.5" customHeight="1">
      <c r="A108" s="12" t="str">
        <f>HYPERLINK("http://office.microsoft.com/en-us/excel-help/HP010342451.aspx",HYPERLINK("http://office.microsoft.com/en-us/excel-help/HP010335668.aspx","DMAX"))</f>
        <v>DMAX</v>
      </c>
      <c r="B108" s="13" t="s">
        <v>100</v>
      </c>
      <c r="C108" s="9" t="s">
        <v>7</v>
      </c>
      <c r="D108" s="9" t="s">
        <v>7</v>
      </c>
      <c r="E108" s="9" t="s">
        <v>7</v>
      </c>
      <c r="F108" s="9" t="s">
        <v>7</v>
      </c>
      <c r="G108" s="6" t="s">
        <v>116</v>
      </c>
      <c r="H108" s="28"/>
    </row>
    <row r="109" spans="1:8" s="4" customFormat="1" ht="40.5" customHeight="1">
      <c r="A109" s="14" t="str">
        <f>HYPERLINK("http://office.microsoft.com/en-us/excel-help/HP010342452.aspx",HYPERLINK("http://office.microsoft.com/en-us/excel-help/HP010335668.aspx","DMIN"))</f>
        <v>DMIN</v>
      </c>
      <c r="B109" s="15" t="s">
        <v>100</v>
      </c>
      <c r="C109" s="10" t="s">
        <v>7</v>
      </c>
      <c r="D109" s="10" t="s">
        <v>7</v>
      </c>
      <c r="E109" s="10" t="s">
        <v>7</v>
      </c>
      <c r="F109" s="10" t="s">
        <v>7</v>
      </c>
      <c r="G109" s="7" t="s">
        <v>117</v>
      </c>
      <c r="H109" s="28"/>
    </row>
    <row r="110" spans="1:8" s="4" customFormat="1" ht="40.5" customHeight="1">
      <c r="A110" s="12" t="str">
        <f>HYPERLINK("http://office.microsoft.com/en-us/excel-help/HP010342453.aspx",HYPERLINK("http://office.microsoft.com/en-us/excel-help/HP010335668.aspx","DOLLAR"))</f>
        <v>DOLLAR</v>
      </c>
      <c r="B110" s="13" t="s">
        <v>22</v>
      </c>
      <c r="C110" s="9" t="s">
        <v>7</v>
      </c>
      <c r="D110" s="9" t="s">
        <v>7</v>
      </c>
      <c r="E110" s="9" t="s">
        <v>7</v>
      </c>
      <c r="F110" s="9" t="s">
        <v>7</v>
      </c>
      <c r="G110" s="6" t="s">
        <v>118</v>
      </c>
      <c r="H110" s="28"/>
    </row>
    <row r="111" spans="1:8" s="4" customFormat="1" ht="40.5" customHeight="1">
      <c r="A111" s="14" t="str">
        <f>HYPERLINK("http://office.microsoft.com/en-us/excel-help/HP010342454.aspx",HYPERLINK("http://office.microsoft.com/en-us/excel-help/HP010335668.aspx","DOLLARDE"))</f>
        <v>DOLLARDE</v>
      </c>
      <c r="B111" s="15" t="s">
        <v>9</v>
      </c>
      <c r="C111" s="10" t="s">
        <v>7</v>
      </c>
      <c r="D111" s="10" t="s">
        <v>7</v>
      </c>
      <c r="E111" s="10" t="s">
        <v>7</v>
      </c>
      <c r="F111" s="10" t="s">
        <v>7</v>
      </c>
      <c r="G111" s="7" t="s">
        <v>119</v>
      </c>
      <c r="H111" s="28"/>
    </row>
    <row r="112" spans="1:8" s="4" customFormat="1" ht="40.5" customHeight="1">
      <c r="A112" s="12" t="str">
        <f>HYPERLINK("http://office.microsoft.com/en-us/excel-help/HP010342455.aspx",HYPERLINK("http://office.microsoft.com/en-us/excel-help/HP010335668.aspx","DOLLARFR"))</f>
        <v>DOLLARFR</v>
      </c>
      <c r="B112" s="13" t="s">
        <v>9</v>
      </c>
      <c r="C112" s="9" t="s">
        <v>7</v>
      </c>
      <c r="D112" s="9" t="s">
        <v>7</v>
      </c>
      <c r="E112" s="9" t="s">
        <v>7</v>
      </c>
      <c r="F112" s="9" t="s">
        <v>7</v>
      </c>
      <c r="G112" s="6" t="s">
        <v>120</v>
      </c>
      <c r="H112" s="28"/>
    </row>
    <row r="113" spans="1:8" s="4" customFormat="1" ht="40.5" customHeight="1">
      <c r="A113" s="14" t="str">
        <f>HYPERLINK("http://office.microsoft.com/en-us/excel-help/HP010342457.aspx",HYPERLINK("http://office.microsoft.com/en-us/excel-help/HP010335668.aspx","DPRODUCT"))</f>
        <v>DPRODUCT</v>
      </c>
      <c r="B113" s="15" t="s">
        <v>100</v>
      </c>
      <c r="C113" s="10" t="s">
        <v>7</v>
      </c>
      <c r="D113" s="10" t="s">
        <v>7</v>
      </c>
      <c r="E113" s="10" t="s">
        <v>7</v>
      </c>
      <c r="F113" s="10" t="s">
        <v>7</v>
      </c>
      <c r="G113" s="7" t="s">
        <v>121</v>
      </c>
      <c r="H113" s="28"/>
    </row>
    <row r="114" spans="1:8" s="4" customFormat="1" ht="40.5" customHeight="1">
      <c r="A114" s="12" t="str">
        <f>HYPERLINK("http://office.microsoft.com/en-us/excel-help/HP010342458.aspx",HYPERLINK("http://office.microsoft.com/en-us/excel-help/HP010335668.aspx","DSTDEV"))</f>
        <v>DSTDEV</v>
      </c>
      <c r="B114" s="13" t="s">
        <v>100</v>
      </c>
      <c r="C114" s="9" t="s">
        <v>7</v>
      </c>
      <c r="D114" s="9" t="s">
        <v>7</v>
      </c>
      <c r="E114" s="9" t="s">
        <v>7</v>
      </c>
      <c r="F114" s="9" t="s">
        <v>7</v>
      </c>
      <c r="G114" s="6" t="s">
        <v>122</v>
      </c>
      <c r="H114" s="28"/>
    </row>
    <row r="115" spans="1:8" s="4" customFormat="1" ht="40.5" customHeight="1">
      <c r="A115" s="14" t="str">
        <f>HYPERLINK("http://office.microsoft.com/en-us/excel-help/HP010342459.aspx",HYPERLINK("http://office.microsoft.com/en-us/excel-help/HP010335668.aspx","DSTDEVP"))</f>
        <v>DSTDEVP</v>
      </c>
      <c r="B115" s="15" t="s">
        <v>100</v>
      </c>
      <c r="C115" s="10" t="s">
        <v>7</v>
      </c>
      <c r="D115" s="10" t="s">
        <v>7</v>
      </c>
      <c r="E115" s="10" t="s">
        <v>7</v>
      </c>
      <c r="F115" s="10" t="s">
        <v>7</v>
      </c>
      <c r="G115" s="7" t="s">
        <v>123</v>
      </c>
      <c r="H115" s="28"/>
    </row>
    <row r="116" spans="1:8" s="4" customFormat="1" ht="40.5" customHeight="1">
      <c r="A116" s="12" t="str">
        <f>HYPERLINK("http://office.microsoft.com/en-us/excel-help/HP010342460.aspx",HYPERLINK("http://office.microsoft.com/en-us/excel-help/HP010335668.aspx","DSUM"))</f>
        <v>DSUM</v>
      </c>
      <c r="B116" s="13" t="s">
        <v>100</v>
      </c>
      <c r="C116" s="9" t="s">
        <v>7</v>
      </c>
      <c r="D116" s="9" t="s">
        <v>7</v>
      </c>
      <c r="E116" s="9" t="s">
        <v>7</v>
      </c>
      <c r="F116" s="9" t="s">
        <v>7</v>
      </c>
      <c r="G116" s="6" t="s">
        <v>124</v>
      </c>
      <c r="H116" s="28"/>
    </row>
    <row r="117" spans="1:8" s="4" customFormat="1" ht="40.5" customHeight="1">
      <c r="A117" s="14" t="str">
        <f>HYPERLINK("http://office.microsoft.com/en-us/excel-help/HP010342461.aspx",HYPERLINK("http://office.microsoft.com/en-us/excel-help/HP010335668.aspx","DURATION"))</f>
        <v>DURATION</v>
      </c>
      <c r="B117" s="15" t="s">
        <v>9</v>
      </c>
      <c r="C117" s="10" t="s">
        <v>7</v>
      </c>
      <c r="D117" s="10" t="s">
        <v>7</v>
      </c>
      <c r="E117" s="10" t="s">
        <v>7</v>
      </c>
      <c r="F117" s="10" t="s">
        <v>7</v>
      </c>
      <c r="G117" s="7" t="s">
        <v>125</v>
      </c>
      <c r="H117" s="28"/>
    </row>
    <row r="118" spans="1:8" s="4" customFormat="1" ht="40.5" customHeight="1">
      <c r="A118" s="12" t="str">
        <f>HYPERLINK("http://office.microsoft.com/en-us/excel-help/HP010342462.aspx",HYPERLINK("http://office.microsoft.com/en-us/excel-help/HP010335668.aspx","DVAR"))</f>
        <v>DVAR</v>
      </c>
      <c r="B118" s="13" t="s">
        <v>100</v>
      </c>
      <c r="C118" s="9" t="s">
        <v>7</v>
      </c>
      <c r="D118" s="9" t="s">
        <v>7</v>
      </c>
      <c r="E118" s="9" t="s">
        <v>7</v>
      </c>
      <c r="F118" s="9" t="s">
        <v>7</v>
      </c>
      <c r="G118" s="6" t="s">
        <v>126</v>
      </c>
      <c r="H118" s="28"/>
    </row>
    <row r="119" spans="1:8" s="4" customFormat="1" ht="40.5" customHeight="1">
      <c r="A119" s="14" t="str">
        <f>HYPERLINK("http://office.microsoft.com/en-us/excel-help/HP010342463.aspx",HYPERLINK("http://office.microsoft.com/en-us/excel-help/HP010335668.aspx","DVARP"))</f>
        <v>DVARP</v>
      </c>
      <c r="B119" s="15" t="s">
        <v>100</v>
      </c>
      <c r="C119" s="10" t="s">
        <v>7</v>
      </c>
      <c r="D119" s="10" t="s">
        <v>7</v>
      </c>
      <c r="E119" s="10" t="s">
        <v>7</v>
      </c>
      <c r="F119" s="10" t="s">
        <v>7</v>
      </c>
      <c r="G119" s="7" t="s">
        <v>127</v>
      </c>
      <c r="H119" s="28"/>
    </row>
    <row r="120" spans="1:8" s="4" customFormat="1" ht="40.5" customHeight="1">
      <c r="A120" s="12" t="str">
        <f>HYPERLINK("http://office.microsoft.com/en-us/excel-help/HP010342465.aspx",HYPERLINK("http://office.microsoft.com/en-us/excel-help/HP010335668.aspx","EDATE"))</f>
        <v>EDATE</v>
      </c>
      <c r="B120" s="13" t="s">
        <v>97</v>
      </c>
      <c r="C120" s="9" t="s">
        <v>7</v>
      </c>
      <c r="D120" s="9" t="s">
        <v>7</v>
      </c>
      <c r="E120" s="9" t="s">
        <v>7</v>
      </c>
      <c r="F120" s="9" t="s">
        <v>7</v>
      </c>
      <c r="G120" s="6" t="s">
        <v>128</v>
      </c>
      <c r="H120" s="28"/>
    </row>
    <row r="121" spans="1:8" s="4" customFormat="1" ht="40.5" customHeight="1">
      <c r="A121" s="14" t="str">
        <f>HYPERLINK("http://office.microsoft.com/en-us/excel-help/HP010342472.aspx",HYPERLINK("http://office.microsoft.com/en-us/excel-help/HP010335668.aspx","EFFECT"))</f>
        <v>EFFECT</v>
      </c>
      <c r="B121" s="15" t="s">
        <v>9</v>
      </c>
      <c r="C121" s="10" t="s">
        <v>7</v>
      </c>
      <c r="D121" s="10" t="s">
        <v>7</v>
      </c>
      <c r="E121" s="10" t="s">
        <v>7</v>
      </c>
      <c r="F121" s="10" t="s">
        <v>7</v>
      </c>
      <c r="G121" s="7" t="s">
        <v>129</v>
      </c>
      <c r="H121" s="28"/>
    </row>
    <row r="122" spans="1:8" s="4" customFormat="1" ht="40.5" customHeight="1">
      <c r="A122" s="12" t="str">
        <f>HYPERLINK("http://office.microsoft.com/en-us/excel-help/HP010342477.aspx",HYPERLINK("http://office.microsoft.com/en-us/excel-help/HP010335668.aspx","EOMONTH"))</f>
        <v>EOMONTH</v>
      </c>
      <c r="B122" s="13" t="s">
        <v>97</v>
      </c>
      <c r="C122" s="9" t="s">
        <v>7</v>
      </c>
      <c r="D122" s="9" t="s">
        <v>7</v>
      </c>
      <c r="E122" s="9" t="s">
        <v>7</v>
      </c>
      <c r="F122" s="9" t="s">
        <v>7</v>
      </c>
      <c r="G122" s="6" t="s">
        <v>130</v>
      </c>
      <c r="H122" s="28"/>
    </row>
    <row r="123" spans="1:8" s="4" customFormat="1" ht="40.5" customHeight="1">
      <c r="A123" s="14" t="str">
        <f>HYPERLINK("http://office.microsoft.com/en-us/excel-help/HP010342478.aspx",HYPERLINK("http://office.microsoft.com/en-us/excel-help/HP010335668.aspx","ERF"))</f>
        <v>ERF</v>
      </c>
      <c r="B123" s="15" t="s">
        <v>36</v>
      </c>
      <c r="C123" s="10" t="s">
        <v>7</v>
      </c>
      <c r="D123" s="10" t="s">
        <v>7</v>
      </c>
      <c r="E123" s="10" t="s">
        <v>7</v>
      </c>
      <c r="F123" s="10" t="s">
        <v>7</v>
      </c>
      <c r="G123" s="7" t="s">
        <v>131</v>
      </c>
      <c r="H123" s="28"/>
    </row>
    <row r="124" spans="1:8" s="4" customFormat="1" ht="40.5" customHeight="1">
      <c r="A124" s="12" t="str">
        <f>HYPERLINK("http://office.microsoft.com/en-us/excel-help/HP010365238.aspx",HYPERLINK("http://office.microsoft.com/en-us/excel-help/HP010335668.aspx","ERF.PRECISE"))</f>
        <v>ERF.PRECISE</v>
      </c>
      <c r="B124" s="13" t="s">
        <v>36</v>
      </c>
      <c r="C124" s="9" t="s">
        <v>7</v>
      </c>
      <c r="D124" s="9" t="s">
        <v>7</v>
      </c>
      <c r="E124" s="26" t="s">
        <v>13</v>
      </c>
      <c r="F124" s="26" t="s">
        <v>13</v>
      </c>
      <c r="G124" s="6" t="s">
        <v>131</v>
      </c>
      <c r="H124" s="28"/>
    </row>
    <row r="125" spans="1:8" s="4" customFormat="1" ht="40.5" customHeight="1">
      <c r="A125" s="14" t="str">
        <f>HYPERLINK("http://office.microsoft.com/en-us/excel-help/HP010342479.aspx",HYPERLINK("http://office.microsoft.com/en-us/excel-help/HP010335668.aspx","ERFC"))</f>
        <v>ERFC</v>
      </c>
      <c r="B125" s="15" t="s">
        <v>36</v>
      </c>
      <c r="C125" s="10" t="s">
        <v>7</v>
      </c>
      <c r="D125" s="10" t="s">
        <v>7</v>
      </c>
      <c r="E125" s="10" t="s">
        <v>7</v>
      </c>
      <c r="F125" s="10" t="s">
        <v>7</v>
      </c>
      <c r="G125" s="7" t="s">
        <v>132</v>
      </c>
      <c r="H125" s="28"/>
    </row>
    <row r="126" spans="1:8" s="4" customFormat="1" ht="40.5" customHeight="1">
      <c r="A126" s="12" t="str">
        <f>HYPERLINK("http://office.microsoft.com/en-us/excel-help/HP010365239.aspx",HYPERLINK("http://office.microsoft.com/en-us/excel-help/HP010335668.aspx","ERFC.PRECISE"))</f>
        <v>ERFC.PRECISE</v>
      </c>
      <c r="B126" s="13" t="s">
        <v>36</v>
      </c>
      <c r="C126" s="9" t="s">
        <v>7</v>
      </c>
      <c r="D126" s="9" t="s">
        <v>7</v>
      </c>
      <c r="E126" s="26" t="s">
        <v>13</v>
      </c>
      <c r="F126" s="26" t="s">
        <v>13</v>
      </c>
      <c r="G126" s="6" t="s">
        <v>133</v>
      </c>
      <c r="H126" s="28"/>
    </row>
    <row r="127" spans="1:8" s="4" customFormat="1" ht="40.5" customHeight="1">
      <c r="A127" s="14" t="str">
        <f>HYPERLINK("http://office.microsoft.com/en-us/excel-help/HP010342481.aspx",HYPERLINK("http://office.microsoft.com/en-us/excel-help/HP010335668.aspx","ERROR.TYPE"))</f>
        <v>ERROR.TYPE</v>
      </c>
      <c r="B127" s="15" t="s">
        <v>53</v>
      </c>
      <c r="C127" s="10" t="s">
        <v>7</v>
      </c>
      <c r="D127" s="10" t="s">
        <v>7</v>
      </c>
      <c r="E127" s="10" t="s">
        <v>7</v>
      </c>
      <c r="F127" s="10" t="s">
        <v>7</v>
      </c>
      <c r="G127" s="7" t="s">
        <v>134</v>
      </c>
      <c r="H127" s="28"/>
    </row>
    <row r="128" spans="1:8" s="4" customFormat="1" ht="40.5" customHeight="1">
      <c r="A128" s="12" t="str">
        <f>HYPERLINK("http://office.microsoft.com/en-us/excel-help/HP010342482.aspx",HYPERLINK("http://office.microsoft.com/en-us/excel-help/HP010335668.aspx","EUROCONVERT"))</f>
        <v>EUROCONVERT</v>
      </c>
      <c r="B128" s="13" t="s">
        <v>49</v>
      </c>
      <c r="C128" s="9" t="s">
        <v>7</v>
      </c>
      <c r="D128" s="9" t="s">
        <v>7</v>
      </c>
      <c r="E128" s="9" t="s">
        <v>7</v>
      </c>
      <c r="F128" s="9" t="s">
        <v>7</v>
      </c>
      <c r="G128" s="6" t="s">
        <v>135</v>
      </c>
      <c r="H128" s="28"/>
    </row>
    <row r="129" spans="1:8" s="4" customFormat="1" ht="40.5" customHeight="1">
      <c r="A129" s="14" t="str">
        <f>HYPERLINK("http://office.microsoft.com/en-us/excel-help/HP010342484.aspx",HYPERLINK("http://office.microsoft.com/en-us/excel-help/HP010335668.aspx","EVEN"))</f>
        <v>EVEN</v>
      </c>
      <c r="B129" s="15" t="s">
        <v>6</v>
      </c>
      <c r="C129" s="10" t="s">
        <v>7</v>
      </c>
      <c r="D129" s="10" t="s">
        <v>7</v>
      </c>
      <c r="E129" s="10" t="s">
        <v>7</v>
      </c>
      <c r="F129" s="10" t="s">
        <v>7</v>
      </c>
      <c r="G129" s="7" t="s">
        <v>136</v>
      </c>
      <c r="H129" s="28"/>
    </row>
    <row r="130" spans="1:8" s="4" customFormat="1" ht="40.5" customHeight="1">
      <c r="A130" s="12" t="str">
        <f>HYPERLINK("http://office.microsoft.com/en-us/excel-help/HP010342485.aspx",HYPERLINK("http://office.microsoft.com/en-us/excel-help/HP010335668.aspx","EXACT"))</f>
        <v>EXACT</v>
      </c>
      <c r="B130" s="13" t="s">
        <v>22</v>
      </c>
      <c r="C130" s="9" t="s">
        <v>7</v>
      </c>
      <c r="D130" s="9" t="s">
        <v>7</v>
      </c>
      <c r="E130" s="9" t="s">
        <v>7</v>
      </c>
      <c r="F130" s="9" t="s">
        <v>7</v>
      </c>
      <c r="G130" s="6" t="s">
        <v>137</v>
      </c>
      <c r="H130" s="28"/>
    </row>
    <row r="131" spans="1:8" s="4" customFormat="1" ht="40.5" customHeight="1">
      <c r="A131" s="14" t="str">
        <f>HYPERLINK("http://office.microsoft.com/en-us/excel-help/HP010342500.aspx",HYPERLINK("http://office.microsoft.com/en-us/excel-help/HP010335668.aspx","EXP"))</f>
        <v>EXP</v>
      </c>
      <c r="B131" s="15" t="s">
        <v>6</v>
      </c>
      <c r="C131" s="10" t="s">
        <v>7</v>
      </c>
      <c r="D131" s="10" t="s">
        <v>7</v>
      </c>
      <c r="E131" s="10" t="s">
        <v>7</v>
      </c>
      <c r="F131" s="10" t="s">
        <v>7</v>
      </c>
      <c r="G131" s="7" t="s">
        <v>138</v>
      </c>
      <c r="H131" s="28"/>
    </row>
    <row r="132" spans="1:8" s="4" customFormat="1" ht="40.5" customHeight="1">
      <c r="A132" s="12" t="str">
        <f>HYPERLINK("http://office.microsoft.com/en-us/excel-help/HP010335678.aspx",HYPERLINK("http://office.microsoft.com/en-us/excel-help/HP010335668.aspx","EXPON.DIST"))</f>
        <v>EXPON.DIST</v>
      </c>
      <c r="B132" s="13" t="s">
        <v>29</v>
      </c>
      <c r="C132" s="9" t="s">
        <v>7</v>
      </c>
      <c r="D132" s="9" t="s">
        <v>7</v>
      </c>
      <c r="E132" s="26" t="s">
        <v>13</v>
      </c>
      <c r="F132" s="26" t="s">
        <v>13</v>
      </c>
      <c r="G132" s="6" t="s">
        <v>139</v>
      </c>
      <c r="H132" s="28"/>
    </row>
    <row r="133" spans="1:8" s="4" customFormat="1" ht="40.5" customHeight="1">
      <c r="A133" s="14" t="str">
        <f>HYPERLINK("http://office.microsoft.com/en-us/excel-help/HP010335641.aspx",HYPERLINK("http://office.microsoft.com/en-us/excel-help/HP010335668.aspx","EXPONDIST"))</f>
        <v>EXPONDIST</v>
      </c>
      <c r="B133" s="15" t="s">
        <v>41</v>
      </c>
      <c r="C133" s="10" t="s">
        <v>7</v>
      </c>
      <c r="D133" s="10" t="s">
        <v>7</v>
      </c>
      <c r="E133" s="10" t="s">
        <v>7</v>
      </c>
      <c r="F133" s="10" t="s">
        <v>7</v>
      </c>
      <c r="G133" s="7" t="s">
        <v>139</v>
      </c>
      <c r="H133" s="28"/>
    </row>
    <row r="134" spans="1:8" s="4" customFormat="1" ht="40.5" customHeight="1">
      <c r="A134" s="12" t="str">
        <f>HYPERLINK("http://office.microsoft.com/en-us/excel-help/HP010342507.aspx",HYPERLINK("http://office.microsoft.com/en-us/excel-help/HP010335668.aspx","FACT"))</f>
        <v>FACT</v>
      </c>
      <c r="B134" s="13" t="s">
        <v>6</v>
      </c>
      <c r="C134" s="9" t="s">
        <v>7</v>
      </c>
      <c r="D134" s="9" t="s">
        <v>7</v>
      </c>
      <c r="E134" s="9" t="s">
        <v>7</v>
      </c>
      <c r="F134" s="9" t="s">
        <v>7</v>
      </c>
      <c r="G134" s="6" t="s">
        <v>140</v>
      </c>
      <c r="H134" s="28"/>
    </row>
    <row r="135" spans="1:8" s="4" customFormat="1" ht="40.5" customHeight="1">
      <c r="A135" s="14" t="str">
        <f>HYPERLINK("http://office.microsoft.com/en-us/excel-help/HP010342508.aspx",HYPERLINK("http://office.microsoft.com/en-us/excel-help/HP010335668.aspx","FACTDOUBLE"))</f>
        <v>FACTDOUBLE</v>
      </c>
      <c r="B135" s="15" t="s">
        <v>6</v>
      </c>
      <c r="C135" s="10" t="s">
        <v>7</v>
      </c>
      <c r="D135" s="10" t="s">
        <v>7</v>
      </c>
      <c r="E135" s="10" t="s">
        <v>7</v>
      </c>
      <c r="F135" s="10" t="s">
        <v>7</v>
      </c>
      <c r="G135" s="7" t="s">
        <v>141</v>
      </c>
      <c r="H135" s="28"/>
    </row>
    <row r="136" spans="1:8" s="4" customFormat="1" ht="40.5" customHeight="1">
      <c r="A136" s="12" t="str">
        <f>HYPERLINK("http://office.microsoft.com/en-us/excel-help/HP010342509.aspx",HYPERLINK("http://office.microsoft.com/en-us/excel-help/HP010335668.aspx","FALSE"))</f>
        <v>FALSE</v>
      </c>
      <c r="B136" s="13" t="s">
        <v>19</v>
      </c>
      <c r="C136" s="9" t="s">
        <v>7</v>
      </c>
      <c r="D136" s="9" t="s">
        <v>7</v>
      </c>
      <c r="E136" s="9" t="s">
        <v>7</v>
      </c>
      <c r="F136" s="9" t="s">
        <v>7</v>
      </c>
      <c r="G136" s="6" t="s">
        <v>142</v>
      </c>
      <c r="H136" s="28"/>
    </row>
    <row r="137" spans="1:8" s="4" customFormat="1" ht="40.5" customHeight="1">
      <c r="A137" s="14" t="str">
        <f>HYPERLINK("http://office.microsoft.com/en-us/excel-help/HA010338706.aspx",HYPERLINK("http://office.microsoft.com/en-us/excel-help/HP010335668.aspx","F.DIST"))</f>
        <v>F.DIST</v>
      </c>
      <c r="B137" s="15" t="s">
        <v>29</v>
      </c>
      <c r="C137" s="10" t="s">
        <v>7</v>
      </c>
      <c r="D137" s="10" t="s">
        <v>7</v>
      </c>
      <c r="E137" s="25" t="s">
        <v>13</v>
      </c>
      <c r="F137" s="25" t="s">
        <v>13</v>
      </c>
      <c r="G137" s="7" t="s">
        <v>143</v>
      </c>
      <c r="H137" s="28"/>
    </row>
    <row r="138" spans="1:8" s="4" customFormat="1" ht="40.5" customHeight="1">
      <c r="A138" s="12" t="str">
        <f>HYPERLINK("http://office.microsoft.com/en-us/excel-help/HP010335642.aspx",HYPERLINK("http://office.microsoft.com/en-us/excel-help/HP010335668.aspx","FDIST"))</f>
        <v>FDIST</v>
      </c>
      <c r="B138" s="13" t="s">
        <v>41</v>
      </c>
      <c r="C138" s="9" t="s">
        <v>7</v>
      </c>
      <c r="D138" s="9" t="s">
        <v>7</v>
      </c>
      <c r="E138" s="9" t="s">
        <v>7</v>
      </c>
      <c r="F138" s="9" t="s">
        <v>7</v>
      </c>
      <c r="G138" s="6" t="s">
        <v>143</v>
      </c>
      <c r="H138" s="28"/>
    </row>
    <row r="139" spans="1:8" s="4" customFormat="1" ht="40.5" customHeight="1">
      <c r="A139" s="14" t="str">
        <f>HYPERLINK("http://office.microsoft.com/en-us/excel-help/HP010335679.aspx",HYPERLINK("http://office.microsoft.com/en-us/excel-help/HP010335668.aspx","F.DIST.RT"))</f>
        <v>F.DIST.RT</v>
      </c>
      <c r="B139" s="15" t="s">
        <v>29</v>
      </c>
      <c r="C139" s="10" t="s">
        <v>7</v>
      </c>
      <c r="D139" s="10" t="s">
        <v>7</v>
      </c>
      <c r="E139" s="25" t="s">
        <v>13</v>
      </c>
      <c r="F139" s="25" t="s">
        <v>13</v>
      </c>
      <c r="G139" s="7" t="s">
        <v>143</v>
      </c>
      <c r="H139" s="28"/>
    </row>
    <row r="140" spans="1:8" s="4" customFormat="1" ht="40.5" customHeight="1">
      <c r="A140" s="12" t="str">
        <f>HYPERLINK("http://office.microsoft.com/en-us/excel-help/HP010342526.aspx",HYPERLINK("http://office.microsoft.com/en-us/excel-help/HP010335668.aspx","FIND, FINDB"))</f>
        <v>FIND, FINDB</v>
      </c>
      <c r="B140" s="13" t="s">
        <v>22</v>
      </c>
      <c r="C140" s="9" t="s">
        <v>7</v>
      </c>
      <c r="D140" s="9" t="s">
        <v>7</v>
      </c>
      <c r="E140" s="9" t="s">
        <v>7</v>
      </c>
      <c r="F140" s="9" t="s">
        <v>7</v>
      </c>
      <c r="G140" s="6" t="s">
        <v>144</v>
      </c>
      <c r="H140" s="28"/>
    </row>
    <row r="141" spans="1:8" s="4" customFormat="1" ht="40.5" customHeight="1">
      <c r="A141" s="14" t="str">
        <f>HYPERLINK("http://office.microsoft.com/en-us/excel-help/HA010338707.aspx",HYPERLINK("http://office.microsoft.com/en-us/excel-help/HP010335668.aspx","F.INV"))</f>
        <v>F.INV</v>
      </c>
      <c r="B141" s="15" t="s">
        <v>29</v>
      </c>
      <c r="C141" s="10" t="s">
        <v>7</v>
      </c>
      <c r="D141" s="10" t="s">
        <v>7</v>
      </c>
      <c r="E141" s="25" t="s">
        <v>13</v>
      </c>
      <c r="F141" s="25" t="s">
        <v>13</v>
      </c>
      <c r="G141" s="7" t="s">
        <v>145</v>
      </c>
      <c r="H141" s="28"/>
    </row>
    <row r="142" spans="1:8" s="4" customFormat="1" ht="40.5" customHeight="1">
      <c r="A142" s="12" t="str">
        <f>HYPERLINK("http://office.microsoft.com/en-us/excel-help/HP010335680.aspx",HYPERLINK("http://office.microsoft.com/en-us/excel-help/HP010335668.aspx","F.INV.RT"))</f>
        <v>F.INV.RT</v>
      </c>
      <c r="B142" s="13" t="s">
        <v>29</v>
      </c>
      <c r="C142" s="9" t="s">
        <v>7</v>
      </c>
      <c r="D142" s="9" t="s">
        <v>7</v>
      </c>
      <c r="E142" s="26" t="s">
        <v>13</v>
      </c>
      <c r="F142" s="26" t="s">
        <v>13</v>
      </c>
      <c r="G142" s="6" t="s">
        <v>145</v>
      </c>
      <c r="H142" s="28"/>
    </row>
    <row r="143" spans="1:8" s="4" customFormat="1" ht="40.5" customHeight="1">
      <c r="A143" s="14" t="str">
        <f>HYPERLINK("http://office.microsoft.com/en-us/excel-help/HP010335643.aspx",HYPERLINK("http://office.microsoft.com/en-us/excel-help/HP010335668.aspx","FINV"))</f>
        <v>FINV</v>
      </c>
      <c r="B143" s="15" t="s">
        <v>29</v>
      </c>
      <c r="C143" s="10" t="s">
        <v>7</v>
      </c>
      <c r="D143" s="10" t="s">
        <v>7</v>
      </c>
      <c r="E143" s="10" t="s">
        <v>7</v>
      </c>
      <c r="F143" s="10" t="s">
        <v>7</v>
      </c>
      <c r="G143" s="7" t="s">
        <v>145</v>
      </c>
      <c r="H143" s="28"/>
    </row>
    <row r="144" spans="1:8" s="4" customFormat="1" ht="40.5" customHeight="1">
      <c r="A144" s="12" t="str">
        <f>HYPERLINK("http://office.microsoft.com/en-us/excel-help/HP010342528.aspx",HYPERLINK("http://office.microsoft.com/en-us/excel-help/HP010335668.aspx","FISHER"))</f>
        <v>FISHER</v>
      </c>
      <c r="B144" s="13" t="s">
        <v>29</v>
      </c>
      <c r="C144" s="9" t="s">
        <v>7</v>
      </c>
      <c r="D144" s="9" t="s">
        <v>7</v>
      </c>
      <c r="E144" s="9" t="s">
        <v>7</v>
      </c>
      <c r="F144" s="9" t="s">
        <v>7</v>
      </c>
      <c r="G144" s="6" t="s">
        <v>146</v>
      </c>
      <c r="H144" s="28"/>
    </row>
    <row r="145" spans="1:8" s="4" customFormat="1" ht="40.5" customHeight="1">
      <c r="A145" s="14" t="str">
        <f>HYPERLINK("http://office.microsoft.com/en-us/excel-help/HP010342529.aspx",HYPERLINK("http://office.microsoft.com/en-us/excel-help/HP010335668.aspx","FISHERINV"))</f>
        <v>FISHERINV</v>
      </c>
      <c r="B145" s="15" t="s">
        <v>29</v>
      </c>
      <c r="C145" s="10" t="s">
        <v>7</v>
      </c>
      <c r="D145" s="10" t="s">
        <v>7</v>
      </c>
      <c r="E145" s="10" t="s">
        <v>7</v>
      </c>
      <c r="F145" s="10" t="s">
        <v>7</v>
      </c>
      <c r="G145" s="7" t="s">
        <v>147</v>
      </c>
      <c r="H145" s="28"/>
    </row>
    <row r="146" spans="1:8" s="4" customFormat="1" ht="40.5" customHeight="1">
      <c r="A146" s="12" t="str">
        <f>HYPERLINK("http://office.microsoft.com/en-us/excel-help/HP010342530.aspx",HYPERLINK("http://office.microsoft.com/en-us/excel-help/HP010335668.aspx","FIXED"))</f>
        <v>FIXED</v>
      </c>
      <c r="B146" s="13" t="s">
        <v>22</v>
      </c>
      <c r="C146" s="9" t="s">
        <v>7</v>
      </c>
      <c r="D146" s="9" t="s">
        <v>7</v>
      </c>
      <c r="E146" s="9" t="s">
        <v>7</v>
      </c>
      <c r="F146" s="9" t="s">
        <v>7</v>
      </c>
      <c r="G146" s="6" t="s">
        <v>148</v>
      </c>
      <c r="H146" s="28"/>
    </row>
    <row r="147" spans="1:8" s="4" customFormat="1" ht="40.5" customHeight="1">
      <c r="A147" s="14" t="str">
        <f>HYPERLINK("http://office.microsoft.com/en-us/excel-help/HP010342531.aspx",HYPERLINK("http://office.microsoft.com/en-us/excel-help/HP010335668.aspx","FLOOR"))</f>
        <v>FLOOR</v>
      </c>
      <c r="B147" s="15" t="s">
        <v>6</v>
      </c>
      <c r="C147" s="10" t="s">
        <v>7</v>
      </c>
      <c r="D147" s="10" t="s">
        <v>7</v>
      </c>
      <c r="E147" s="10" t="s">
        <v>7</v>
      </c>
      <c r="F147" s="10" t="s">
        <v>7</v>
      </c>
      <c r="G147" s="7" t="s">
        <v>149</v>
      </c>
      <c r="H147" s="28"/>
    </row>
    <row r="148" spans="1:8" s="4" customFormat="1" ht="40.5" customHeight="1">
      <c r="A148" s="12" t="str">
        <f>HYPERLINK("http://office.microsoft.com/en-us/excel-help/HA010369209.aspx",HYPERLINK("http://office.microsoft.com/en-us/excel-help/HP010335668.aspx","FLOOR.PRECISE"))</f>
        <v>FLOOR.PRECISE</v>
      </c>
      <c r="B148" s="13" t="s">
        <v>6</v>
      </c>
      <c r="C148" s="9" t="s">
        <v>7</v>
      </c>
      <c r="D148" s="9" t="s">
        <v>7</v>
      </c>
      <c r="E148" s="26" t="s">
        <v>13</v>
      </c>
      <c r="F148" s="26" t="s">
        <v>13</v>
      </c>
      <c r="G148" s="6" t="s">
        <v>52</v>
      </c>
      <c r="H148" s="28"/>
    </row>
    <row r="149" spans="1:8" s="4" customFormat="1" ht="40.5" customHeight="1">
      <c r="A149" s="14" t="str">
        <f>HYPERLINK("http://office.microsoft.com/en-us/excel-help/HP010342532.aspx",HYPERLINK("http://office.microsoft.com/en-us/excel-help/HP010335668.aspx","FORECAST"))</f>
        <v>FORECAST</v>
      </c>
      <c r="B149" s="15" t="s">
        <v>29</v>
      </c>
      <c r="C149" s="10" t="s">
        <v>7</v>
      </c>
      <c r="D149" s="10" t="s">
        <v>7</v>
      </c>
      <c r="E149" s="10" t="s">
        <v>7</v>
      </c>
      <c r="F149" s="10" t="s">
        <v>7</v>
      </c>
      <c r="G149" s="7" t="s">
        <v>150</v>
      </c>
      <c r="H149" s="28"/>
    </row>
    <row r="150" spans="1:8" s="4" customFormat="1" ht="40.5" customHeight="1">
      <c r="A150" s="12" t="str">
        <f>HYPERLINK("http://office.microsoft.com/en-us/excel-help/HP010342543.aspx",HYPERLINK("http://office.microsoft.com/en-us/excel-help/HP010335668.aspx","FREQUENCY"))</f>
        <v>FREQUENCY</v>
      </c>
      <c r="B150" s="13" t="s">
        <v>29</v>
      </c>
      <c r="C150" s="9" t="s">
        <v>7</v>
      </c>
      <c r="D150" s="9" t="s">
        <v>7</v>
      </c>
      <c r="E150" s="9" t="s">
        <v>7</v>
      </c>
      <c r="F150" s="9" t="s">
        <v>7</v>
      </c>
      <c r="G150" s="6" t="s">
        <v>151</v>
      </c>
      <c r="H150" s="28"/>
    </row>
    <row r="151" spans="1:8" s="4" customFormat="1" ht="40.5" customHeight="1">
      <c r="A151" s="14" t="str">
        <f>HYPERLINK("http://office.microsoft.com/en-us/excel-help/HP010335681.aspx",HYPERLINK("http://office.microsoft.com/en-us/excel-help/HP010335668.aspx","F.TEST"))</f>
        <v>F.TEST</v>
      </c>
      <c r="B151" s="15" t="s">
        <v>29</v>
      </c>
      <c r="C151" s="10" t="s">
        <v>7</v>
      </c>
      <c r="D151" s="10" t="s">
        <v>7</v>
      </c>
      <c r="E151" s="25" t="s">
        <v>13</v>
      </c>
      <c r="F151" s="25" t="s">
        <v>13</v>
      </c>
      <c r="G151" s="7" t="s">
        <v>152</v>
      </c>
      <c r="H151" s="28"/>
    </row>
    <row r="152" spans="1:8" s="4" customFormat="1" ht="40.5" customHeight="1">
      <c r="A152" s="12" t="str">
        <f>HYPERLINK("http://office.microsoft.com/en-us/excel-help/HP010335644.aspx",HYPERLINK("http://office.microsoft.com/en-us/excel-help/HP010335668.aspx","FTEST"))</f>
        <v>FTEST</v>
      </c>
      <c r="B152" s="13" t="s">
        <v>41</v>
      </c>
      <c r="C152" s="9" t="s">
        <v>7</v>
      </c>
      <c r="D152" s="9" t="s">
        <v>7</v>
      </c>
      <c r="E152" s="9" t="s">
        <v>7</v>
      </c>
      <c r="F152" s="9" t="s">
        <v>7</v>
      </c>
      <c r="G152" s="6"/>
      <c r="H152" s="28"/>
    </row>
    <row r="153" spans="1:8" s="4" customFormat="1" ht="40.5" customHeight="1">
      <c r="A153" s="14" t="str">
        <f>HYPERLINK("http://office.microsoft.com/en-us/excel-help/HP010342545.aspx",HYPERLINK("http://office.microsoft.com/en-us/excel-help/HP010335668.aspx","FV"))</f>
        <v>FV</v>
      </c>
      <c r="B153" s="15" t="s">
        <v>9</v>
      </c>
      <c r="C153" s="10" t="s">
        <v>7</v>
      </c>
      <c r="D153" s="10" t="s">
        <v>7</v>
      </c>
      <c r="E153" s="10" t="s">
        <v>7</v>
      </c>
      <c r="F153" s="10" t="s">
        <v>7</v>
      </c>
      <c r="G153" s="7" t="s">
        <v>153</v>
      </c>
      <c r="H153" s="28"/>
    </row>
    <row r="154" spans="1:8" s="4" customFormat="1" ht="40.5" customHeight="1">
      <c r="A154" s="12" t="str">
        <f>HYPERLINK("http://office.microsoft.com/en-us/excel-help/HP010342546.aspx",HYPERLINK("http://office.microsoft.com/en-us/excel-help/HP010335668.aspx","FVSCHEDULE"))</f>
        <v>FVSCHEDULE</v>
      </c>
      <c r="B154" s="13" t="s">
        <v>9</v>
      </c>
      <c r="C154" s="9" t="s">
        <v>7</v>
      </c>
      <c r="D154" s="9" t="s">
        <v>7</v>
      </c>
      <c r="E154" s="9" t="s">
        <v>7</v>
      </c>
      <c r="F154" s="9" t="s">
        <v>7</v>
      </c>
      <c r="G154" s="6" t="s">
        <v>154</v>
      </c>
      <c r="H154" s="28"/>
    </row>
    <row r="155" spans="1:8" s="4" customFormat="1" ht="40.5" customHeight="1">
      <c r="A155" s="14" t="str">
        <f>HYPERLINK("http://office.microsoft.com/en-us/excel-help/HP010335682.aspx",HYPERLINK("http://office.microsoft.com/en-us/excel-help/HP010335668.aspx","GAMMA.DIST"))</f>
        <v>GAMMA.DIST</v>
      </c>
      <c r="B155" s="15" t="s">
        <v>29</v>
      </c>
      <c r="C155" s="10" t="s">
        <v>7</v>
      </c>
      <c r="D155" s="10" t="s">
        <v>7</v>
      </c>
      <c r="E155" s="25" t="s">
        <v>13</v>
      </c>
      <c r="F155" s="25" t="s">
        <v>13</v>
      </c>
      <c r="G155" s="7" t="s">
        <v>155</v>
      </c>
      <c r="H155" s="28"/>
    </row>
    <row r="156" spans="1:8" s="4" customFormat="1" ht="40.5" customHeight="1">
      <c r="A156" s="12" t="str">
        <f>HYPERLINK("http://office.microsoft.com/en-us/excel-help/HP010335645.aspx",HYPERLINK("http://office.microsoft.com/en-us/excel-help/HP010335668.aspx","GAMMADIST"))</f>
        <v>GAMMADIST</v>
      </c>
      <c r="B156" s="13" t="s">
        <v>41</v>
      </c>
      <c r="C156" s="9" t="s">
        <v>7</v>
      </c>
      <c r="D156" s="9" t="s">
        <v>7</v>
      </c>
      <c r="E156" s="9" t="s">
        <v>7</v>
      </c>
      <c r="F156" s="9" t="s">
        <v>7</v>
      </c>
      <c r="G156" s="6" t="s">
        <v>155</v>
      </c>
      <c r="H156" s="28"/>
    </row>
    <row r="157" spans="1:8" s="4" customFormat="1" ht="40.5" customHeight="1">
      <c r="A157" s="14" t="str">
        <f>HYPERLINK("http://office.microsoft.com/en-us/excel-help/HP010335683.aspx",HYPERLINK("http://office.microsoft.com/en-us/excel-help/HP010335668.aspx","GAMMA.INV"))</f>
        <v>GAMMA.INV</v>
      </c>
      <c r="B157" s="15" t="s">
        <v>29</v>
      </c>
      <c r="C157" s="10" t="s">
        <v>7</v>
      </c>
      <c r="D157" s="10" t="s">
        <v>7</v>
      </c>
      <c r="E157" s="25" t="s">
        <v>13</v>
      </c>
      <c r="F157" s="25" t="s">
        <v>13</v>
      </c>
      <c r="G157" s="7" t="s">
        <v>156</v>
      </c>
      <c r="H157" s="28"/>
    </row>
    <row r="158" spans="1:8" s="4" customFormat="1" ht="40.5" customHeight="1">
      <c r="A158" s="12" t="str">
        <f>HYPERLINK("http://office.microsoft.com/en-us/excel-help/HP010335646.aspx",HYPERLINK("http://office.microsoft.com/en-us/excel-help/HP010335668.aspx","GAMMAINV"))</f>
        <v>GAMMAINV</v>
      </c>
      <c r="B158" s="13" t="s">
        <v>41</v>
      </c>
      <c r="C158" s="9" t="s">
        <v>7</v>
      </c>
      <c r="D158" s="9" t="s">
        <v>7</v>
      </c>
      <c r="E158" s="9" t="s">
        <v>7</v>
      </c>
      <c r="F158" s="9" t="s">
        <v>7</v>
      </c>
      <c r="G158" s="6" t="s">
        <v>156</v>
      </c>
      <c r="H158" s="28"/>
    </row>
    <row r="159" spans="1:8" s="4" customFormat="1" ht="40.5" customHeight="1">
      <c r="A159" s="14" t="str">
        <f>HYPERLINK("http://office.microsoft.com/en-us/excel-help/HP010342549.aspx",HYPERLINK("http://office.microsoft.com/en-us/excel-help/HP010335668.aspx","GAMMALN"))</f>
        <v>GAMMALN</v>
      </c>
      <c r="B159" s="15" t="s">
        <v>29</v>
      </c>
      <c r="C159" s="10" t="s">
        <v>7</v>
      </c>
      <c r="D159" s="10" t="s">
        <v>7</v>
      </c>
      <c r="E159" s="10" t="s">
        <v>7</v>
      </c>
      <c r="F159" s="10" t="s">
        <v>7</v>
      </c>
      <c r="G159" s="7" t="s">
        <v>157</v>
      </c>
      <c r="H159" s="28"/>
    </row>
    <row r="160" spans="1:8" s="4" customFormat="1" ht="40.5" customHeight="1">
      <c r="A160" s="12" t="str">
        <f>HYPERLINK("http://office.microsoft.com/en-us/excel-help/HP010367224.aspx",HYPERLINK("http://office.microsoft.com/en-us/excel-help/HP010335668.aspx","GAMMALN.PRECISE"))</f>
        <v>GAMMALN.PRECISE</v>
      </c>
      <c r="B160" s="13" t="s">
        <v>29</v>
      </c>
      <c r="C160" s="9" t="s">
        <v>7</v>
      </c>
      <c r="D160" s="9" t="s">
        <v>7</v>
      </c>
      <c r="E160" s="26" t="s">
        <v>13</v>
      </c>
      <c r="F160" s="26" t="s">
        <v>13</v>
      </c>
      <c r="G160" s="6" t="s">
        <v>157</v>
      </c>
      <c r="H160" s="28"/>
    </row>
    <row r="161" spans="1:8" s="4" customFormat="1" ht="40.5" customHeight="1">
      <c r="A161" s="14" t="str">
        <f>HYPERLINK("http://office.microsoft.com/en-us/excel-help/HP010342550.aspx",HYPERLINK("http://office.microsoft.com/en-us/excel-help/HP010335668.aspx","GCD"))</f>
        <v>GCD</v>
      </c>
      <c r="B161" s="15" t="s">
        <v>6</v>
      </c>
      <c r="C161" s="10" t="s">
        <v>7</v>
      </c>
      <c r="D161" s="10" t="s">
        <v>7</v>
      </c>
      <c r="E161" s="10" t="s">
        <v>7</v>
      </c>
      <c r="F161" s="10" t="s">
        <v>7</v>
      </c>
      <c r="G161" s="7" t="s">
        <v>158</v>
      </c>
      <c r="H161" s="28"/>
    </row>
    <row r="162" spans="1:8" s="4" customFormat="1" ht="40.5" customHeight="1">
      <c r="A162" s="12" t="str">
        <f>HYPERLINK("http://office.microsoft.com/en-us/excel-help/HP010342551.aspx",HYPERLINK("http://office.microsoft.com/en-us/excel-help/HP010335668.aspx","GEOMEAN"))</f>
        <v>GEOMEAN</v>
      </c>
      <c r="B162" s="13" t="s">
        <v>29</v>
      </c>
      <c r="C162" s="9" t="s">
        <v>7</v>
      </c>
      <c r="D162" s="9" t="s">
        <v>7</v>
      </c>
      <c r="E162" s="9" t="s">
        <v>7</v>
      </c>
      <c r="F162" s="9" t="s">
        <v>7</v>
      </c>
      <c r="G162" s="6" t="s">
        <v>159</v>
      </c>
      <c r="H162" s="28"/>
    </row>
    <row r="163" spans="1:8" s="4" customFormat="1" ht="40.5" customHeight="1">
      <c r="A163" s="14" t="str">
        <f>HYPERLINK("http://office.microsoft.com/en-us/excel-help/HP010342552.aspx",HYPERLINK("http://office.microsoft.com/en-us/excel-help/HP010335668.aspx","GESTEP"))</f>
        <v>GESTEP</v>
      </c>
      <c r="B163" s="15" t="s">
        <v>36</v>
      </c>
      <c r="C163" s="10" t="s">
        <v>7</v>
      </c>
      <c r="D163" s="10" t="s">
        <v>7</v>
      </c>
      <c r="E163" s="10" t="s">
        <v>7</v>
      </c>
      <c r="F163" s="10" t="s">
        <v>7</v>
      </c>
      <c r="G163" s="7" t="s">
        <v>160</v>
      </c>
      <c r="H163" s="28"/>
    </row>
    <row r="164" spans="1:8" s="4" customFormat="1" ht="40.5" customHeight="1">
      <c r="A164" s="12" t="str">
        <f>HYPERLINK("http://office.microsoft.com/en-us/excel-help/HP010342556.aspx",HYPERLINK("http://office.microsoft.com/en-us/excel-help/HP010335668.aspx","GETPIVOTDATA"))</f>
        <v>GETPIVOTDATA</v>
      </c>
      <c r="B164" s="13" t="s">
        <v>49</v>
      </c>
      <c r="C164" s="9" t="s">
        <v>7</v>
      </c>
      <c r="D164" s="9" t="s">
        <v>7</v>
      </c>
      <c r="E164" s="9" t="s">
        <v>7</v>
      </c>
      <c r="F164" s="9" t="s">
        <v>7</v>
      </c>
      <c r="G164" s="6" t="s">
        <v>161</v>
      </c>
      <c r="H164" s="28"/>
    </row>
    <row r="165" spans="1:8" s="4" customFormat="1" ht="40.5" customHeight="1">
      <c r="A165" s="14" t="str">
        <f>HYPERLINK("http://office.microsoft.com/en-us/excel-help/HP010342562.aspx",HYPERLINK("http://office.microsoft.com/en-us/excel-help/HP010335668.aspx","GROWTH"))</f>
        <v>GROWTH</v>
      </c>
      <c r="B165" s="15" t="s">
        <v>29</v>
      </c>
      <c r="C165" s="10" t="s">
        <v>7</v>
      </c>
      <c r="D165" s="10" t="s">
        <v>7</v>
      </c>
      <c r="E165" s="10" t="s">
        <v>7</v>
      </c>
      <c r="F165" s="10" t="s">
        <v>7</v>
      </c>
      <c r="G165" s="7" t="s">
        <v>162</v>
      </c>
      <c r="H165" s="28"/>
    </row>
    <row r="166" spans="1:8" s="4" customFormat="1" ht="40.5" customHeight="1">
      <c r="A166" s="12" t="str">
        <f>HYPERLINK("http://office.microsoft.com/en-us/excel-help/HP010342566.aspx",HYPERLINK("http://office.microsoft.com/en-us/excel-help/HP010335668.aspx","HARMEAN"))</f>
        <v>HARMEAN</v>
      </c>
      <c r="B166" s="13" t="s">
        <v>29</v>
      </c>
      <c r="C166" s="9" t="s">
        <v>7</v>
      </c>
      <c r="D166" s="9" t="s">
        <v>7</v>
      </c>
      <c r="E166" s="9" t="s">
        <v>7</v>
      </c>
      <c r="F166" s="9" t="s">
        <v>7</v>
      </c>
      <c r="G166" s="6" t="s">
        <v>163</v>
      </c>
      <c r="H166" s="28"/>
    </row>
    <row r="167" spans="1:8" s="4" customFormat="1" ht="40.5" customHeight="1">
      <c r="A167" s="14" t="str">
        <f>HYPERLINK("http://office.microsoft.com/en-us/excel-help/HP010342567.aspx",HYPERLINK("http://office.microsoft.com/en-us/excel-help/HP010335668.aspx","HEX2BIN"))</f>
        <v>HEX2BIN</v>
      </c>
      <c r="B167" s="15" t="s">
        <v>36</v>
      </c>
      <c r="C167" s="10" t="s">
        <v>7</v>
      </c>
      <c r="D167" s="10" t="s">
        <v>7</v>
      </c>
      <c r="E167" s="10" t="s">
        <v>7</v>
      </c>
      <c r="F167" s="10" t="s">
        <v>7</v>
      </c>
      <c r="G167" s="7" t="s">
        <v>164</v>
      </c>
      <c r="H167" s="28"/>
    </row>
    <row r="168" spans="1:8" s="4" customFormat="1" ht="40.5" customHeight="1">
      <c r="A168" s="12" t="str">
        <f>HYPERLINK("http://office.microsoft.com/en-us/excel-help/HP010342568.aspx",HYPERLINK("http://office.microsoft.com/en-us/excel-help/HP010335668.aspx","HEX2DEC"))</f>
        <v>HEX2DEC</v>
      </c>
      <c r="B168" s="13" t="s">
        <v>36</v>
      </c>
      <c r="C168" s="9" t="s">
        <v>7</v>
      </c>
      <c r="D168" s="9" t="s">
        <v>7</v>
      </c>
      <c r="E168" s="9" t="s">
        <v>7</v>
      </c>
      <c r="F168" s="9" t="s">
        <v>7</v>
      </c>
      <c r="G168" s="6" t="s">
        <v>165</v>
      </c>
      <c r="H168" s="28"/>
    </row>
    <row r="169" spans="1:8" s="4" customFormat="1" ht="40.5" customHeight="1">
      <c r="A169" s="14" t="str">
        <f>HYPERLINK("http://office.microsoft.com/en-us/excel-help/HP010342569.aspx",HYPERLINK("http://office.microsoft.com/en-us/excel-help/HP010335668.aspx","HEX2OCT"))</f>
        <v>HEX2OCT</v>
      </c>
      <c r="B169" s="15" t="s">
        <v>36</v>
      </c>
      <c r="C169" s="10" t="s">
        <v>7</v>
      </c>
      <c r="D169" s="10" t="s">
        <v>7</v>
      </c>
      <c r="E169" s="10" t="s">
        <v>7</v>
      </c>
      <c r="F169" s="10" t="s">
        <v>7</v>
      </c>
      <c r="G169" s="7" t="s">
        <v>166</v>
      </c>
      <c r="H169" s="28"/>
    </row>
    <row r="170" spans="1:8" s="4" customFormat="1" ht="40.5" customHeight="1">
      <c r="A170" s="12" t="str">
        <f>HYPERLINK("http://office.microsoft.com/en-us/excel-help/HP010342579.aspx",HYPERLINK("http://office.microsoft.com/en-us/excel-help/HP010335668.aspx","HLOOKUP"))</f>
        <v>HLOOKUP</v>
      </c>
      <c r="B170" s="13" t="s">
        <v>15</v>
      </c>
      <c r="C170" s="9" t="s">
        <v>7</v>
      </c>
      <c r="D170" s="9" t="s">
        <v>7</v>
      </c>
      <c r="E170" s="9" t="s">
        <v>7</v>
      </c>
      <c r="F170" s="9" t="s">
        <v>7</v>
      </c>
      <c r="G170" s="6" t="s">
        <v>167</v>
      </c>
      <c r="H170" s="28"/>
    </row>
    <row r="171" spans="1:8" s="4" customFormat="1" ht="40.5" customHeight="1">
      <c r="A171" s="14" t="str">
        <f>HYPERLINK("http://office.microsoft.com/en-us/excel-help/HP010342580.aspx",HYPERLINK("http://office.microsoft.com/en-us/excel-help/HP010335668.aspx","HOUR"))</f>
        <v>HOUR</v>
      </c>
      <c r="B171" s="15" t="s">
        <v>97</v>
      </c>
      <c r="C171" s="10" t="s">
        <v>7</v>
      </c>
      <c r="D171" s="10" t="s">
        <v>7</v>
      </c>
      <c r="E171" s="10" t="s">
        <v>7</v>
      </c>
      <c r="F171" s="10" t="s">
        <v>7</v>
      </c>
      <c r="G171" s="7" t="s">
        <v>168</v>
      </c>
      <c r="H171" s="28"/>
    </row>
    <row r="172" spans="1:8" s="4" customFormat="1" ht="40.5" customHeight="1">
      <c r="A172" s="12" t="str">
        <f>HYPERLINK("http://office.microsoft.com/en-us/excel-help/HP010342583.aspx",HYPERLINK("http://office.microsoft.com/en-us/excel-help/HP010335668.aspx","HYPERLINK"))</f>
        <v>HYPERLINK</v>
      </c>
      <c r="B172" s="13" t="s">
        <v>15</v>
      </c>
      <c r="C172" s="9" t="s">
        <v>7</v>
      </c>
      <c r="D172" s="9" t="s">
        <v>7</v>
      </c>
      <c r="E172" s="9" t="s">
        <v>7</v>
      </c>
      <c r="F172" s="9" t="s">
        <v>7</v>
      </c>
      <c r="G172" s="6" t="s">
        <v>169</v>
      </c>
      <c r="H172" s="28"/>
    </row>
    <row r="173" spans="1:8" s="4" customFormat="1" ht="40.5" customHeight="1">
      <c r="A173" s="14" t="str">
        <f>HYPERLINK("http://office.microsoft.com/en-us/excel-help/HP010335684.aspx",HYPERLINK("http://office.microsoft.com/en-us/excel-help/HP010335668.aspx","HYPGEOM.DIST"))</f>
        <v>HYPGEOM.DIST</v>
      </c>
      <c r="B173" s="15" t="s">
        <v>29</v>
      </c>
      <c r="C173" s="10" t="s">
        <v>7</v>
      </c>
      <c r="D173" s="10" t="s">
        <v>7</v>
      </c>
      <c r="E173" s="25" t="s">
        <v>13</v>
      </c>
      <c r="F173" s="25" t="s">
        <v>13</v>
      </c>
      <c r="G173" s="7" t="s">
        <v>170</v>
      </c>
      <c r="H173" s="28"/>
    </row>
    <row r="174" spans="1:8" s="4" customFormat="1" ht="40.5" customHeight="1">
      <c r="A174" s="12" t="str">
        <f>HYPERLINK("http://office.microsoft.com/en-us/excel-help/HP010335647.aspx",HYPERLINK("http://office.microsoft.com/en-us/excel-help/HP010335668.aspx","HYPGEOMDIST"))</f>
        <v>HYPGEOMDIST</v>
      </c>
      <c r="B174" s="13" t="s">
        <v>41</v>
      </c>
      <c r="C174" s="9" t="s">
        <v>7</v>
      </c>
      <c r="D174" s="9" t="s">
        <v>7</v>
      </c>
      <c r="E174" s="9" t="s">
        <v>7</v>
      </c>
      <c r="F174" s="9" t="s">
        <v>7</v>
      </c>
      <c r="G174" s="6" t="s">
        <v>170</v>
      </c>
      <c r="H174" s="28"/>
    </row>
    <row r="175" spans="1:8" s="4" customFormat="1" ht="40.5" customHeight="1">
      <c r="A175" s="14" t="str">
        <f>HYPERLINK("http://office.microsoft.com/en-us/excel-help/HP010342586.aspx",HYPERLINK("http://office.microsoft.com/en-us/excel-help/HP010335668.aspx","IF"))</f>
        <v>IF</v>
      </c>
      <c r="B175" s="15" t="s">
        <v>19</v>
      </c>
      <c r="C175" s="10" t="s">
        <v>7</v>
      </c>
      <c r="D175" s="10" t="s">
        <v>7</v>
      </c>
      <c r="E175" s="10" t="s">
        <v>7</v>
      </c>
      <c r="F175" s="10" t="s">
        <v>7</v>
      </c>
      <c r="G175" s="7" t="s">
        <v>171</v>
      </c>
      <c r="H175" s="28"/>
    </row>
    <row r="176" spans="1:8" s="4" customFormat="1" ht="40.5" customHeight="1">
      <c r="A176" s="12" t="str">
        <f>HYPERLINK("http://office.microsoft.com/en-us/excel-help/HA010342587.aspx",HYPERLINK("http://office.microsoft.com/en-us/excel-help/HP010335668.aspx","IFERROR"))</f>
        <v>IFERROR</v>
      </c>
      <c r="B176" s="13" t="s">
        <v>19</v>
      </c>
      <c r="C176" s="9" t="s">
        <v>7</v>
      </c>
      <c r="D176" s="9" t="s">
        <v>7</v>
      </c>
      <c r="E176" s="9" t="s">
        <v>7</v>
      </c>
      <c r="F176" s="26" t="s">
        <v>13</v>
      </c>
      <c r="G176" s="6" t="s">
        <v>172</v>
      </c>
      <c r="H176" s="28"/>
    </row>
    <row r="177" spans="1:8" s="4" customFormat="1" ht="40.5" customHeight="1">
      <c r="A177" s="14" t="str">
        <f>HYPERLINK("http://office.microsoft.com/en-us/excel-help/HP010342588.aspx",HYPERLINK("http://office.microsoft.com/en-us/excel-help/HP010335668.aspx","IMABS"))</f>
        <v>IMABS</v>
      </c>
      <c r="B177" s="15" t="s">
        <v>36</v>
      </c>
      <c r="C177" s="10" t="s">
        <v>7</v>
      </c>
      <c r="D177" s="10" t="s">
        <v>7</v>
      </c>
      <c r="E177" s="10" t="s">
        <v>7</v>
      </c>
      <c r="F177" s="10" t="s">
        <v>7</v>
      </c>
      <c r="G177" s="7" t="s">
        <v>173</v>
      </c>
      <c r="H177" s="28"/>
    </row>
    <row r="178" spans="1:8" s="4" customFormat="1" ht="40.5" customHeight="1">
      <c r="A178" s="12" t="str">
        <f>HYPERLINK("http://office.microsoft.com/en-us/excel-help/HP010342589.aspx",HYPERLINK("http://office.microsoft.com/en-us/excel-help/HP010335668.aspx","IMAGINARY"))</f>
        <v>IMAGINARY</v>
      </c>
      <c r="B178" s="13" t="s">
        <v>36</v>
      </c>
      <c r="C178" s="9" t="s">
        <v>7</v>
      </c>
      <c r="D178" s="9" t="s">
        <v>7</v>
      </c>
      <c r="E178" s="9" t="s">
        <v>7</v>
      </c>
      <c r="F178" s="9" t="s">
        <v>7</v>
      </c>
      <c r="G178" s="6" t="s">
        <v>174</v>
      </c>
      <c r="H178" s="28"/>
    </row>
    <row r="179" spans="1:8" s="4" customFormat="1" ht="40.5" customHeight="1">
      <c r="A179" s="14" t="str">
        <f>HYPERLINK("http://office.microsoft.com/en-us/excel-help/HP010342590.aspx",HYPERLINK("http://office.microsoft.com/en-us/excel-help/HP010335668.aspx","IMARGUMENT"))</f>
        <v>IMARGUMENT</v>
      </c>
      <c r="B179" s="15" t="s">
        <v>36</v>
      </c>
      <c r="C179" s="10" t="s">
        <v>7</v>
      </c>
      <c r="D179" s="10" t="s">
        <v>7</v>
      </c>
      <c r="E179" s="10" t="s">
        <v>7</v>
      </c>
      <c r="F179" s="10" t="s">
        <v>7</v>
      </c>
      <c r="G179" s="7" t="s">
        <v>175</v>
      </c>
      <c r="H179" s="28"/>
    </row>
    <row r="180" spans="1:8" s="4" customFormat="1" ht="40.5" customHeight="1">
      <c r="A180" s="12" t="str">
        <f>HYPERLINK("http://office.microsoft.com/en-us/excel-help/HP010342591.aspx",HYPERLINK("http://office.microsoft.com/en-us/excel-help/HP010335668.aspx","IMCONJUGATE"))</f>
        <v>IMCONJUGATE</v>
      </c>
      <c r="B180" s="13" t="s">
        <v>36</v>
      </c>
      <c r="C180" s="9" t="s">
        <v>7</v>
      </c>
      <c r="D180" s="9" t="s">
        <v>7</v>
      </c>
      <c r="E180" s="9" t="s">
        <v>7</v>
      </c>
      <c r="F180" s="9" t="s">
        <v>7</v>
      </c>
      <c r="G180" s="6" t="s">
        <v>176</v>
      </c>
      <c r="H180" s="28"/>
    </row>
    <row r="181" spans="1:8" s="4" customFormat="1" ht="40.5" customHeight="1">
      <c r="A181" s="14" t="str">
        <f>HYPERLINK("http://office.microsoft.com/en-us/excel-help/HP010342592.aspx",HYPERLINK("http://office.microsoft.com/en-us/excel-help/HP010335668.aspx","IMCOS"))</f>
        <v>IMCOS</v>
      </c>
      <c r="B181" s="15" t="s">
        <v>36</v>
      </c>
      <c r="C181" s="10" t="s">
        <v>7</v>
      </c>
      <c r="D181" s="10" t="s">
        <v>7</v>
      </c>
      <c r="E181" s="10" t="s">
        <v>7</v>
      </c>
      <c r="F181" s="10" t="s">
        <v>7</v>
      </c>
      <c r="G181" s="7" t="s">
        <v>177</v>
      </c>
      <c r="H181" s="28"/>
    </row>
    <row r="182" spans="1:8" s="4" customFormat="1" ht="40.5" customHeight="1">
      <c r="A182" s="12" t="str">
        <f>HYPERLINK("http://office.microsoft.com/en-us/excel-help/HP010342593.aspx",HYPERLINK("http://office.microsoft.com/en-us/excel-help/HP010335668.aspx","IMDIV"))</f>
        <v>IMDIV</v>
      </c>
      <c r="B182" s="13" t="s">
        <v>36</v>
      </c>
      <c r="C182" s="9" t="s">
        <v>7</v>
      </c>
      <c r="D182" s="9" t="s">
        <v>7</v>
      </c>
      <c r="E182" s="9" t="s">
        <v>7</v>
      </c>
      <c r="F182" s="9" t="s">
        <v>7</v>
      </c>
      <c r="G182" s="6" t="s">
        <v>178</v>
      </c>
      <c r="H182" s="28"/>
    </row>
    <row r="183" spans="1:8" s="4" customFormat="1" ht="40.5" customHeight="1">
      <c r="A183" s="14" t="str">
        <f>HYPERLINK("http://office.microsoft.com/en-us/excel-help/HP010342594.aspx",HYPERLINK("http://office.microsoft.com/en-us/excel-help/HP010335668.aspx","IMEXP"))</f>
        <v>IMEXP</v>
      </c>
      <c r="B183" s="15" t="s">
        <v>36</v>
      </c>
      <c r="C183" s="10" t="s">
        <v>7</v>
      </c>
      <c r="D183" s="10" t="s">
        <v>7</v>
      </c>
      <c r="E183" s="10" t="s">
        <v>7</v>
      </c>
      <c r="F183" s="10" t="s">
        <v>7</v>
      </c>
      <c r="G183" s="7" t="s">
        <v>179</v>
      </c>
      <c r="H183" s="28"/>
    </row>
    <row r="184" spans="1:8" s="4" customFormat="1" ht="40.5" customHeight="1">
      <c r="A184" s="12" t="str">
        <f>HYPERLINK("http://office.microsoft.com/en-us/excel-help/HP010342595.aspx",HYPERLINK("http://office.microsoft.com/en-us/excel-help/HP010335668.aspx","IMLN"))</f>
        <v>IMLN</v>
      </c>
      <c r="B184" s="13" t="s">
        <v>36</v>
      </c>
      <c r="C184" s="9" t="s">
        <v>7</v>
      </c>
      <c r="D184" s="9" t="s">
        <v>7</v>
      </c>
      <c r="E184" s="9" t="s">
        <v>7</v>
      </c>
      <c r="F184" s="9" t="s">
        <v>7</v>
      </c>
      <c r="G184" s="6" t="s">
        <v>180</v>
      </c>
      <c r="H184" s="28"/>
    </row>
    <row r="185" spans="1:8" s="4" customFormat="1" ht="40.5" customHeight="1">
      <c r="A185" s="14" t="str">
        <f>HYPERLINK("http://office.microsoft.com/en-us/excel-help/HP010342596.aspx",HYPERLINK("http://office.microsoft.com/en-us/excel-help/HP010335668.aspx","IMLOG10"))</f>
        <v>IMLOG10</v>
      </c>
      <c r="B185" s="15" t="s">
        <v>36</v>
      </c>
      <c r="C185" s="10" t="s">
        <v>7</v>
      </c>
      <c r="D185" s="10" t="s">
        <v>7</v>
      </c>
      <c r="E185" s="10" t="s">
        <v>7</v>
      </c>
      <c r="F185" s="10" t="s">
        <v>7</v>
      </c>
      <c r="G185" s="7" t="s">
        <v>181</v>
      </c>
      <c r="H185" s="28"/>
    </row>
    <row r="186" spans="1:8" s="4" customFormat="1" ht="40.5" customHeight="1">
      <c r="A186" s="12" t="str">
        <f>HYPERLINK("http://office.microsoft.com/en-us/excel-help/HP010342597.aspx",HYPERLINK("http://office.microsoft.com/en-us/excel-help/HP010335668.aspx","IMLOG2"))</f>
        <v>IMLOG2</v>
      </c>
      <c r="B186" s="13" t="s">
        <v>36</v>
      </c>
      <c r="C186" s="9" t="s">
        <v>7</v>
      </c>
      <c r="D186" s="9" t="s">
        <v>7</v>
      </c>
      <c r="E186" s="9" t="s">
        <v>7</v>
      </c>
      <c r="F186" s="9" t="s">
        <v>7</v>
      </c>
      <c r="G186" s="6" t="s">
        <v>182</v>
      </c>
      <c r="H186" s="28"/>
    </row>
    <row r="187" spans="1:8" s="4" customFormat="1" ht="40.5" customHeight="1">
      <c r="A187" s="14" t="str">
        <f>HYPERLINK("http://office.microsoft.com/en-us/excel-help/HP010342600.aspx",HYPERLINK("http://office.microsoft.com/en-us/excel-help/HP010335668.aspx","IMPOWER"))</f>
        <v>IMPOWER</v>
      </c>
      <c r="B187" s="15" t="s">
        <v>36</v>
      </c>
      <c r="C187" s="10" t="s">
        <v>7</v>
      </c>
      <c r="D187" s="10" t="s">
        <v>7</v>
      </c>
      <c r="E187" s="10" t="s">
        <v>7</v>
      </c>
      <c r="F187" s="10" t="s">
        <v>7</v>
      </c>
      <c r="G187" s="7" t="s">
        <v>183</v>
      </c>
      <c r="H187" s="28"/>
    </row>
    <row r="188" spans="1:8" s="4" customFormat="1" ht="40.5" customHeight="1">
      <c r="A188" s="12" t="str">
        <f>HYPERLINK("http://office.microsoft.com/en-us/excel-help/HP010342601.aspx",HYPERLINK("http://office.microsoft.com/en-us/excel-help/HP010335668.aspx","IMPRODUCT"))</f>
        <v>IMPRODUCT</v>
      </c>
      <c r="B188" s="13" t="s">
        <v>36</v>
      </c>
      <c r="C188" s="9" t="s">
        <v>7</v>
      </c>
      <c r="D188" s="9" t="s">
        <v>7</v>
      </c>
      <c r="E188" s="9" t="s">
        <v>7</v>
      </c>
      <c r="F188" s="9" t="s">
        <v>7</v>
      </c>
      <c r="G188" s="6" t="s">
        <v>184</v>
      </c>
      <c r="H188" s="28"/>
    </row>
    <row r="189" spans="1:8" s="4" customFormat="1" ht="40.5" customHeight="1">
      <c r="A189" s="14" t="str">
        <f>HYPERLINK("http://office.microsoft.com/en-us/excel-help/HP010342602.aspx",HYPERLINK("http://office.microsoft.com/en-us/excel-help/HP010335668.aspx","IMREAL"))</f>
        <v>IMREAL</v>
      </c>
      <c r="B189" s="15" t="s">
        <v>36</v>
      </c>
      <c r="C189" s="10" t="s">
        <v>7</v>
      </c>
      <c r="D189" s="10" t="s">
        <v>7</v>
      </c>
      <c r="E189" s="10" t="s">
        <v>7</v>
      </c>
      <c r="F189" s="10" t="s">
        <v>7</v>
      </c>
      <c r="G189" s="7" t="s">
        <v>185</v>
      </c>
      <c r="H189" s="28"/>
    </row>
    <row r="190" spans="1:8" s="4" customFormat="1" ht="40.5" customHeight="1">
      <c r="A190" s="12" t="str">
        <f>HYPERLINK("http://office.microsoft.com/en-us/excel-help/HP010342603.aspx",HYPERLINK("http://office.microsoft.com/en-us/excel-help/HP010335668.aspx","IMSIN"))</f>
        <v>IMSIN</v>
      </c>
      <c r="B190" s="13" t="s">
        <v>36</v>
      </c>
      <c r="C190" s="9" t="s">
        <v>7</v>
      </c>
      <c r="D190" s="9" t="s">
        <v>7</v>
      </c>
      <c r="E190" s="9" t="s">
        <v>7</v>
      </c>
      <c r="F190" s="9" t="s">
        <v>7</v>
      </c>
      <c r="G190" s="6" t="s">
        <v>186</v>
      </c>
      <c r="H190" s="28"/>
    </row>
    <row r="191" spans="1:8" s="4" customFormat="1" ht="40.5" customHeight="1">
      <c r="A191" s="14" t="str">
        <f>HYPERLINK("http://office.microsoft.com/en-us/excel-help/HP010342604.aspx",HYPERLINK("http://office.microsoft.com/en-us/excel-help/HP010335668.aspx","IMSQRT"))</f>
        <v>IMSQRT</v>
      </c>
      <c r="B191" s="15" t="s">
        <v>36</v>
      </c>
      <c r="C191" s="10" t="s">
        <v>7</v>
      </c>
      <c r="D191" s="10" t="s">
        <v>7</v>
      </c>
      <c r="E191" s="10" t="s">
        <v>7</v>
      </c>
      <c r="F191" s="10" t="s">
        <v>7</v>
      </c>
      <c r="G191" s="7" t="s">
        <v>187</v>
      </c>
      <c r="H191" s="28"/>
    </row>
    <row r="192" spans="1:8" s="4" customFormat="1" ht="40.5" customHeight="1">
      <c r="A192" s="12" t="str">
        <f>HYPERLINK("http://office.microsoft.com/en-us/excel-help/HP010342605.aspx",HYPERLINK("http://office.microsoft.com/en-us/excel-help/HP010335668.aspx","IMSUB"))</f>
        <v>IMSUB</v>
      </c>
      <c r="B192" s="13" t="s">
        <v>36</v>
      </c>
      <c r="C192" s="9" t="s">
        <v>7</v>
      </c>
      <c r="D192" s="9" t="s">
        <v>7</v>
      </c>
      <c r="E192" s="9" t="s">
        <v>7</v>
      </c>
      <c r="F192" s="9" t="s">
        <v>7</v>
      </c>
      <c r="G192" s="6" t="s">
        <v>188</v>
      </c>
      <c r="H192" s="28"/>
    </row>
    <row r="193" spans="1:8" s="4" customFormat="1" ht="40.5" customHeight="1">
      <c r="A193" s="14" t="str">
        <f>HYPERLINK("http://office.microsoft.com/en-us/excel-help/HP010342606.aspx",HYPERLINK("http://office.microsoft.com/en-us/excel-help/HP010335668.aspx","IMSUM"))</f>
        <v>IMSUM</v>
      </c>
      <c r="B193" s="15" t="s">
        <v>36</v>
      </c>
      <c r="C193" s="10" t="s">
        <v>7</v>
      </c>
      <c r="D193" s="10" t="s">
        <v>7</v>
      </c>
      <c r="E193" s="10" t="s">
        <v>7</v>
      </c>
      <c r="F193" s="10" t="s">
        <v>7</v>
      </c>
      <c r="G193" s="7" t="s">
        <v>189</v>
      </c>
      <c r="H193" s="28"/>
    </row>
    <row r="194" spans="1:8" s="4" customFormat="1" ht="40.5" customHeight="1">
      <c r="A194" s="12" t="str">
        <f>HYPERLINK("http://office.microsoft.com/en-us/excel-help/HP010342608.aspx",HYPERLINK("http://office.microsoft.com/en-us/excel-help/HP010335668.aspx","INDEX"))</f>
        <v>INDEX</v>
      </c>
      <c r="B194" s="13" t="s">
        <v>15</v>
      </c>
      <c r="C194" s="9" t="s">
        <v>7</v>
      </c>
      <c r="D194" s="9" t="s">
        <v>7</v>
      </c>
      <c r="E194" s="9" t="s">
        <v>7</v>
      </c>
      <c r="F194" s="9" t="s">
        <v>7</v>
      </c>
      <c r="G194" s="6" t="s">
        <v>190</v>
      </c>
      <c r="H194" s="28"/>
    </row>
    <row r="195" spans="1:8" s="4" customFormat="1" ht="40.5" customHeight="1">
      <c r="A195" s="14" t="str">
        <f>HYPERLINK("http://office.microsoft.com/en-us/excel-help/HP010342609.aspx",HYPERLINK("http://office.microsoft.com/en-us/excel-help/HP010335668.aspx","INDIRECT"))</f>
        <v>INDIRECT</v>
      </c>
      <c r="B195" s="15" t="s">
        <v>15</v>
      </c>
      <c r="C195" s="10" t="s">
        <v>7</v>
      </c>
      <c r="D195" s="10" t="s">
        <v>7</v>
      </c>
      <c r="E195" s="10" t="s">
        <v>7</v>
      </c>
      <c r="F195" s="10" t="s">
        <v>7</v>
      </c>
      <c r="G195" s="7" t="s">
        <v>191</v>
      </c>
      <c r="H195" s="28"/>
    </row>
    <row r="196" spans="1:8" s="4" customFormat="1" ht="40.5" customHeight="1">
      <c r="A196" s="12" t="str">
        <f>HYPERLINK("http://office.microsoft.com/en-us/excel-help/HP010342610.aspx",HYPERLINK("http://office.microsoft.com/en-us/excel-help/HP010335668.aspx","INFO"))</f>
        <v>INFO</v>
      </c>
      <c r="B196" s="13" t="s">
        <v>53</v>
      </c>
      <c r="C196" s="9" t="s">
        <v>7</v>
      </c>
      <c r="D196" s="9" t="s">
        <v>7</v>
      </c>
      <c r="E196" s="9" t="s">
        <v>7</v>
      </c>
      <c r="F196" s="9" t="s">
        <v>7</v>
      </c>
      <c r="G196" s="6" t="s">
        <v>192</v>
      </c>
      <c r="H196" s="28"/>
    </row>
    <row r="197" spans="1:8" s="4" customFormat="1" ht="40.5" customHeight="1">
      <c r="A197" s="14" t="str">
        <f>HYPERLINK("http://office.microsoft.com/en-us/excel-help/HP010342625.aspx",HYPERLINK("http://office.microsoft.com/en-us/excel-help/HP010335668.aspx","INT"))</f>
        <v>INT</v>
      </c>
      <c r="B197" s="15" t="s">
        <v>6</v>
      </c>
      <c r="C197" s="10" t="s">
        <v>7</v>
      </c>
      <c r="D197" s="10" t="s">
        <v>7</v>
      </c>
      <c r="E197" s="10" t="s">
        <v>7</v>
      </c>
      <c r="F197" s="10" t="s">
        <v>7</v>
      </c>
      <c r="G197" s="7" t="s">
        <v>193</v>
      </c>
      <c r="H197" s="28"/>
    </row>
    <row r="198" spans="1:8" s="4" customFormat="1" ht="40.5" customHeight="1">
      <c r="A198" s="12" t="str">
        <f>HYPERLINK("http://office.microsoft.com/en-us/excel-help/HP010342626.aspx",HYPERLINK("http://office.microsoft.com/en-us/excel-help/HP010335668.aspx","INTERCEPT"))</f>
        <v>INTERCEPT</v>
      </c>
      <c r="B198" s="13" t="s">
        <v>29</v>
      </c>
      <c r="C198" s="9" t="s">
        <v>7</v>
      </c>
      <c r="D198" s="9" t="s">
        <v>7</v>
      </c>
      <c r="E198" s="9" t="s">
        <v>7</v>
      </c>
      <c r="F198" s="9" t="s">
        <v>7</v>
      </c>
      <c r="G198" s="6" t="s">
        <v>194</v>
      </c>
      <c r="H198" s="28"/>
    </row>
    <row r="199" spans="1:8" s="4" customFormat="1" ht="40.5" customHeight="1">
      <c r="A199" s="14" t="str">
        <f>HYPERLINK("http://office.microsoft.com/en-us/excel-help/HP010342627.aspx",HYPERLINK("http://office.microsoft.com/en-us/excel-help/HP010335668.aspx","INTRATE"))</f>
        <v>INTRATE</v>
      </c>
      <c r="B199" s="15" t="s">
        <v>9</v>
      </c>
      <c r="C199" s="10" t="s">
        <v>7</v>
      </c>
      <c r="D199" s="10" t="s">
        <v>7</v>
      </c>
      <c r="E199" s="10" t="s">
        <v>7</v>
      </c>
      <c r="F199" s="10" t="s">
        <v>7</v>
      </c>
      <c r="G199" s="7" t="s">
        <v>195</v>
      </c>
      <c r="H199" s="28"/>
    </row>
    <row r="200" spans="1:8" s="4" customFormat="1" ht="40.5" customHeight="1">
      <c r="A200" s="12" t="str">
        <f>HYPERLINK("http://office.microsoft.com/en-us/excel-help/HP010342630.aspx",HYPERLINK("http://office.microsoft.com/en-us/excel-help/HP010335668.aspx","IPMT"))</f>
        <v>IPMT</v>
      </c>
      <c r="B200" s="13" t="s">
        <v>9</v>
      </c>
      <c r="C200" s="9" t="s">
        <v>7</v>
      </c>
      <c r="D200" s="9" t="s">
        <v>7</v>
      </c>
      <c r="E200" s="9" t="s">
        <v>7</v>
      </c>
      <c r="F200" s="9" t="s">
        <v>7</v>
      </c>
      <c r="G200" s="6" t="s">
        <v>196</v>
      </c>
      <c r="H200" s="28"/>
    </row>
    <row r="201" spans="1:8" s="4" customFormat="1" ht="40.5" customHeight="1">
      <c r="A201" s="14" t="str">
        <f>HYPERLINK("http://office.microsoft.com/en-us/excel-help/HP010342631.aspx",HYPERLINK("http://office.microsoft.com/en-us/excel-help/HP010335668.aspx","IRR"))</f>
        <v>IRR</v>
      </c>
      <c r="B201" s="15" t="s">
        <v>9</v>
      </c>
      <c r="C201" s="10" t="s">
        <v>7</v>
      </c>
      <c r="D201" s="10" t="s">
        <v>7</v>
      </c>
      <c r="E201" s="10" t="s">
        <v>7</v>
      </c>
      <c r="F201" s="10" t="s">
        <v>7</v>
      </c>
      <c r="G201" s="7" t="s">
        <v>197</v>
      </c>
      <c r="H201" s="28"/>
    </row>
    <row r="202" spans="1:8" s="4" customFormat="1" ht="40.5" customHeight="1">
      <c r="A202" s="12" t="str">
        <f>HYPERLINK("http://office.microsoft.com/en-us/excel-help/HP010342632.aspx",HYPERLINK("http://office.microsoft.com/en-us/excel-help/HP010335668.aspx","ISBLANK"))</f>
        <v>ISBLANK</v>
      </c>
      <c r="B202" s="13" t="s">
        <v>53</v>
      </c>
      <c r="C202" s="9" t="s">
        <v>7</v>
      </c>
      <c r="D202" s="9" t="s">
        <v>7</v>
      </c>
      <c r="E202" s="9" t="s">
        <v>7</v>
      </c>
      <c r="F202" s="9" t="s">
        <v>7</v>
      </c>
      <c r="G202" s="6" t="s">
        <v>198</v>
      </c>
      <c r="H202" s="28"/>
    </row>
    <row r="203" spans="1:8" s="4" customFormat="1" ht="40.5" customHeight="1">
      <c r="A203" s="14" t="str">
        <f>HYPERLINK("http://office.microsoft.com/en-us/excel-help/HP010342632.aspx",HYPERLINK("http://office.microsoft.com/en-us/excel-help/HP010335668.aspx","ISERR"))</f>
        <v>ISERR</v>
      </c>
      <c r="B203" s="15" t="s">
        <v>53</v>
      </c>
      <c r="C203" s="10" t="s">
        <v>7</v>
      </c>
      <c r="D203" s="10" t="s">
        <v>7</v>
      </c>
      <c r="E203" s="10" t="s">
        <v>7</v>
      </c>
      <c r="F203" s="10" t="s">
        <v>7</v>
      </c>
      <c r="G203" s="7" t="s">
        <v>199</v>
      </c>
      <c r="H203" s="28"/>
    </row>
    <row r="204" spans="1:8" s="4" customFormat="1" ht="40.5" customHeight="1">
      <c r="A204" s="12" t="str">
        <f>HYPERLINK("http://office.microsoft.com/en-us/excel-help/HP010342632.aspx",HYPERLINK("http://office.microsoft.com/en-us/excel-help/HP010335668.aspx","ISERROR"))</f>
        <v>ISERROR</v>
      </c>
      <c r="B204" s="13" t="s">
        <v>53</v>
      </c>
      <c r="C204" s="9" t="s">
        <v>7</v>
      </c>
      <c r="D204" s="9" t="s">
        <v>7</v>
      </c>
      <c r="E204" s="9" t="s">
        <v>7</v>
      </c>
      <c r="F204" s="9" t="s">
        <v>7</v>
      </c>
      <c r="G204" s="6" t="s">
        <v>200</v>
      </c>
      <c r="H204" s="28"/>
    </row>
    <row r="205" spans="1:8" s="4" customFormat="1" ht="40.5" customHeight="1">
      <c r="A205" s="14" t="str">
        <f>HYPERLINK("http://office.microsoft.com/en-us/excel-help/HP010342632.aspx",HYPERLINK("http://office.microsoft.com/en-us/excel-help/HP010335668.aspx","ISEVEN"))</f>
        <v>ISEVEN</v>
      </c>
      <c r="B205" s="15" t="s">
        <v>53</v>
      </c>
      <c r="C205" s="10" t="s">
        <v>7</v>
      </c>
      <c r="D205" s="10" t="s">
        <v>7</v>
      </c>
      <c r="E205" s="10" t="s">
        <v>7</v>
      </c>
      <c r="F205" s="10" t="s">
        <v>7</v>
      </c>
      <c r="G205" s="7" t="s">
        <v>201</v>
      </c>
      <c r="H205" s="28"/>
    </row>
    <row r="206" spans="1:8" s="4" customFormat="1" ht="40.5" customHeight="1">
      <c r="A206" s="12" t="str">
        <f>HYPERLINK("http://office.microsoft.com/en-us/excel-help/HP010342632.aspx",HYPERLINK("http://office.microsoft.com/en-us/excel-help/HP010335668.aspx","ISLOGICAL"))</f>
        <v>ISLOGICAL</v>
      </c>
      <c r="B206" s="13" t="s">
        <v>53</v>
      </c>
      <c r="C206" s="9" t="s">
        <v>7</v>
      </c>
      <c r="D206" s="9" t="s">
        <v>7</v>
      </c>
      <c r="E206" s="9" t="s">
        <v>7</v>
      </c>
      <c r="F206" s="9" t="s">
        <v>7</v>
      </c>
      <c r="G206" s="6" t="s">
        <v>202</v>
      </c>
      <c r="H206" s="28"/>
    </row>
    <row r="207" spans="1:8" s="4" customFormat="1" ht="40.5" customHeight="1">
      <c r="A207" s="14" t="str">
        <f>HYPERLINK("http://office.microsoft.com/en-us/excel-help/HP010342632.aspx",HYPERLINK("http://office.microsoft.com/en-us/excel-help/HP010335668.aspx","ISNA"))</f>
        <v>ISNA</v>
      </c>
      <c r="B207" s="15" t="s">
        <v>53</v>
      </c>
      <c r="C207" s="10" t="s">
        <v>7</v>
      </c>
      <c r="D207" s="10" t="s">
        <v>7</v>
      </c>
      <c r="E207" s="10" t="s">
        <v>7</v>
      </c>
      <c r="F207" s="10" t="s">
        <v>7</v>
      </c>
      <c r="G207" s="7" t="s">
        <v>203</v>
      </c>
      <c r="H207" s="28"/>
    </row>
    <row r="208" spans="1:8" s="4" customFormat="1" ht="40.5" customHeight="1">
      <c r="A208" s="12" t="str">
        <f>HYPERLINK("http://office.microsoft.com/en-us/excel-help/HP010342632.aspx",HYPERLINK("http://office.microsoft.com/en-us/excel-help/HP010335668.aspx","ISNONTEXT"))</f>
        <v>ISNONTEXT</v>
      </c>
      <c r="B208" s="13" t="s">
        <v>53</v>
      </c>
      <c r="C208" s="9" t="s">
        <v>7</v>
      </c>
      <c r="D208" s="9" t="s">
        <v>7</v>
      </c>
      <c r="E208" s="9" t="s">
        <v>7</v>
      </c>
      <c r="F208" s="9" t="s">
        <v>7</v>
      </c>
      <c r="G208" s="6" t="s">
        <v>204</v>
      </c>
      <c r="H208" s="28"/>
    </row>
    <row r="209" spans="1:8" s="4" customFormat="1" ht="40.5" customHeight="1">
      <c r="A209" s="14" t="str">
        <f>HYPERLINK("http://office.microsoft.com/en-us/excel-help/HP010342632.aspx",HYPERLINK("http://office.microsoft.com/en-us/excel-help/HP010335668.aspx","ISNUMBER"))</f>
        <v>ISNUMBER</v>
      </c>
      <c r="B209" s="15" t="s">
        <v>53</v>
      </c>
      <c r="C209" s="10" t="s">
        <v>7</v>
      </c>
      <c r="D209" s="10" t="s">
        <v>7</v>
      </c>
      <c r="E209" s="10" t="s">
        <v>7</v>
      </c>
      <c r="F209" s="10" t="s">
        <v>7</v>
      </c>
      <c r="G209" s="7" t="s">
        <v>205</v>
      </c>
      <c r="H209" s="28"/>
    </row>
    <row r="210" spans="1:8" s="4" customFormat="1" ht="40.5" customHeight="1">
      <c r="A210" s="12" t="str">
        <f>HYPERLINK("http://office.microsoft.com/en-us/excel-help/HP010342634.aspx",HYPERLINK("http://office.microsoft.com/en-us/excel-help/HP010335668.aspx","ISODD"))</f>
        <v>ISODD</v>
      </c>
      <c r="B210" s="13" t="s">
        <v>53</v>
      </c>
      <c r="C210" s="9" t="s">
        <v>7</v>
      </c>
      <c r="D210" s="9" t="s">
        <v>7</v>
      </c>
      <c r="E210" s="9" t="s">
        <v>7</v>
      </c>
      <c r="F210" s="9" t="s">
        <v>7</v>
      </c>
      <c r="G210" s="6" t="s">
        <v>206</v>
      </c>
      <c r="H210" s="28"/>
    </row>
    <row r="211" spans="1:8" s="4" customFormat="1" ht="40.5" customHeight="1">
      <c r="A211" s="14" t="str">
        <f>HYPERLINK("http://office.microsoft.com/en-us/excel-help/HP010342632.aspx",HYPERLINK("http://office.microsoft.com/en-us/excel-help/HP010335668.aspx","ISREF"))</f>
        <v>ISREF</v>
      </c>
      <c r="B211" s="15" t="s">
        <v>53</v>
      </c>
      <c r="C211" s="10" t="s">
        <v>7</v>
      </c>
      <c r="D211" s="10" t="s">
        <v>7</v>
      </c>
      <c r="E211" s="10" t="s">
        <v>7</v>
      </c>
      <c r="F211" s="10" t="s">
        <v>7</v>
      </c>
      <c r="G211" s="7" t="s">
        <v>207</v>
      </c>
      <c r="H211" s="28"/>
    </row>
    <row r="212" spans="1:8" s="4" customFormat="1" ht="40.5" customHeight="1">
      <c r="A212" s="12" t="str">
        <f>HYPERLINK("http://office.microsoft.com/en-us/excel-help/HP010342632.aspx",HYPERLINK("http://office.microsoft.com/en-us/excel-help/HP010335668.aspx","ISTEXT"))</f>
        <v>ISTEXT</v>
      </c>
      <c r="B212" s="13" t="s">
        <v>53</v>
      </c>
      <c r="C212" s="9" t="s">
        <v>7</v>
      </c>
      <c r="D212" s="9" t="s">
        <v>7</v>
      </c>
      <c r="E212" s="9" t="s">
        <v>7</v>
      </c>
      <c r="F212" s="9" t="s">
        <v>7</v>
      </c>
      <c r="G212" s="6" t="s">
        <v>208</v>
      </c>
      <c r="H212" s="28"/>
    </row>
    <row r="213" spans="1:8" s="4" customFormat="1" ht="40.5" customHeight="1">
      <c r="A213" s="14" t="str">
        <f>HYPERLINK("http://office.microsoft.com/en-us/excel-help/HA010354382.aspx",HYPERLINK("http://office.microsoft.com/en-us/excel-help/HP010335668.aspx","ISO.CEILING"))</f>
        <v>ISO.CEILING</v>
      </c>
      <c r="B213" s="15" t="s">
        <v>6</v>
      </c>
      <c r="C213" s="10" t="s">
        <v>7</v>
      </c>
      <c r="D213" s="10" t="s">
        <v>7</v>
      </c>
      <c r="E213" s="25" t="s">
        <v>13</v>
      </c>
      <c r="F213" s="25" t="s">
        <v>13</v>
      </c>
      <c r="G213" s="7" t="s">
        <v>209</v>
      </c>
      <c r="H213" s="28"/>
    </row>
    <row r="214" spans="1:8" s="4" customFormat="1" ht="40.5" customHeight="1">
      <c r="A214" s="12" t="str">
        <f>HYPERLINK("http://office.microsoft.com/en-us/excel-help/HP010342635.aspx",HYPERLINK("http://office.microsoft.com/en-us/excel-help/HP010335668.aspx","ISPMT"))</f>
        <v>ISPMT</v>
      </c>
      <c r="B214" s="13" t="s">
        <v>9</v>
      </c>
      <c r="C214" s="9" t="s">
        <v>7</v>
      </c>
      <c r="D214" s="9" t="s">
        <v>7</v>
      </c>
      <c r="E214" s="9" t="s">
        <v>7</v>
      </c>
      <c r="F214" s="9" t="s">
        <v>7</v>
      </c>
      <c r="G214" s="6" t="s">
        <v>210</v>
      </c>
      <c r="H214" s="28"/>
    </row>
    <row r="215" spans="1:8" s="4" customFormat="1" ht="40.5" customHeight="1">
      <c r="A215" s="14" t="str">
        <f>HYPERLINK("http://office.microsoft.com/en-us/excel-help/HP010342643.aspx",HYPERLINK("http://office.microsoft.com/en-us/excel-help/HP010335668.aspx","JIS"))</f>
        <v>JIS</v>
      </c>
      <c r="B215" s="15" t="s">
        <v>9</v>
      </c>
      <c r="C215" s="10" t="s">
        <v>7</v>
      </c>
      <c r="D215" s="10" t="s">
        <v>7</v>
      </c>
      <c r="E215" s="10" t="s">
        <v>7</v>
      </c>
      <c r="F215" s="10" t="s">
        <v>7</v>
      </c>
      <c r="G215" s="7" t="s">
        <v>210</v>
      </c>
      <c r="H215" s="28"/>
    </row>
    <row r="216" spans="1:8" s="4" customFormat="1" ht="40.5" customHeight="1">
      <c r="A216" s="12" t="str">
        <f>HYPERLINK("http://office.microsoft.com/en-us/excel-help/HP010342644.aspx",HYPERLINK("http://office.microsoft.com/en-us/excel-help/HP010335668.aspx","KURT"))</f>
        <v>KURT</v>
      </c>
      <c r="B216" s="13" t="s">
        <v>29</v>
      </c>
      <c r="C216" s="9" t="s">
        <v>7</v>
      </c>
      <c r="D216" s="9" t="s">
        <v>7</v>
      </c>
      <c r="E216" s="9" t="s">
        <v>7</v>
      </c>
      <c r="F216" s="9" t="s">
        <v>7</v>
      </c>
      <c r="G216" s="6" t="s">
        <v>211</v>
      </c>
      <c r="H216" s="28"/>
    </row>
    <row r="217" spans="1:8" s="4" customFormat="1" ht="40.5" customHeight="1">
      <c r="A217" s="14" t="str">
        <f>HYPERLINK("http://office.microsoft.com/en-us/excel-help/HP010342646.aspx",HYPERLINK("http://office.microsoft.com/en-us/excel-help/HP010335668.aspx","LARGE"))</f>
        <v>LARGE</v>
      </c>
      <c r="B217" s="15" t="s">
        <v>29</v>
      </c>
      <c r="C217" s="10" t="s">
        <v>7</v>
      </c>
      <c r="D217" s="10" t="s">
        <v>7</v>
      </c>
      <c r="E217" s="10" t="s">
        <v>7</v>
      </c>
      <c r="F217" s="10" t="s">
        <v>7</v>
      </c>
      <c r="G217" s="7" t="s">
        <v>212</v>
      </c>
      <c r="H217" s="28"/>
    </row>
    <row r="218" spans="1:8" s="4" customFormat="1" ht="40.5" customHeight="1">
      <c r="A218" s="12" t="str">
        <f>HYPERLINK("http://office.microsoft.com/en-us/excel-help/HP010342647.aspx",HYPERLINK("http://office.microsoft.com/en-us/excel-help/HP010335668.aspx","LCM"))</f>
        <v>LCM</v>
      </c>
      <c r="B218" s="13" t="s">
        <v>6</v>
      </c>
      <c r="C218" s="9" t="s">
        <v>7</v>
      </c>
      <c r="D218" s="9" t="s">
        <v>7</v>
      </c>
      <c r="E218" s="9" t="s">
        <v>7</v>
      </c>
      <c r="F218" s="9" t="s">
        <v>7</v>
      </c>
      <c r="G218" s="6" t="s">
        <v>213</v>
      </c>
      <c r="H218" s="28"/>
    </row>
    <row r="219" spans="1:8" s="4" customFormat="1" ht="40.5" customHeight="1">
      <c r="A219" s="14" t="str">
        <f>HYPERLINK("http://office.microsoft.com/en-us/excel-help/HP010342648.aspx",HYPERLINK("http://office.microsoft.com/en-us/excel-help/HP010335668.aspx","LEFT, LEFTB"))</f>
        <v>LEFT, LEFTB</v>
      </c>
      <c r="B219" s="15" t="s">
        <v>22</v>
      </c>
      <c r="C219" s="10" t="s">
        <v>7</v>
      </c>
      <c r="D219" s="10" t="s">
        <v>7</v>
      </c>
      <c r="E219" s="10" t="s">
        <v>7</v>
      </c>
      <c r="F219" s="10" t="s">
        <v>7</v>
      </c>
      <c r="G219" s="7" t="s">
        <v>214</v>
      </c>
      <c r="H219" s="28"/>
    </row>
    <row r="220" spans="1:8" s="4" customFormat="1" ht="40.5" customHeight="1">
      <c r="A220" s="12" t="str">
        <f>HYPERLINK("http://office.microsoft.com/en-us/excel-help/HP010342650.aspx",HYPERLINK("http://office.microsoft.com/en-us/excel-help/HP010335668.aspx","LEN, LENB"))</f>
        <v>LEN, LENB</v>
      </c>
      <c r="B220" s="13" t="s">
        <v>22</v>
      </c>
      <c r="C220" s="9" t="s">
        <v>7</v>
      </c>
      <c r="D220" s="9" t="s">
        <v>7</v>
      </c>
      <c r="E220" s="9" t="s">
        <v>7</v>
      </c>
      <c r="F220" s="9" t="s">
        <v>7</v>
      </c>
      <c r="G220" s="6" t="s">
        <v>215</v>
      </c>
      <c r="H220" s="28"/>
    </row>
    <row r="221" spans="1:8" s="4" customFormat="1" ht="40.5" customHeight="1">
      <c r="A221" s="14" t="str">
        <f>HYPERLINK("http://office.microsoft.com/en-us/excel-help/HP010342653.aspx",HYPERLINK("http://office.microsoft.com/en-us/excel-help/HP010335668.aspx","LINEST"))</f>
        <v>LINEST</v>
      </c>
      <c r="B221" s="15" t="s">
        <v>29</v>
      </c>
      <c r="C221" s="10" t="s">
        <v>7</v>
      </c>
      <c r="D221" s="10" t="s">
        <v>7</v>
      </c>
      <c r="E221" s="10" t="s">
        <v>7</v>
      </c>
      <c r="F221" s="10" t="s">
        <v>7</v>
      </c>
      <c r="G221" s="7" t="s">
        <v>216</v>
      </c>
      <c r="H221" s="28"/>
    </row>
    <row r="222" spans="1:8" s="4" customFormat="1" ht="40.5" customHeight="1">
      <c r="A222" s="12" t="str">
        <f>HYPERLINK("http://office.microsoft.com/en-us/excel-help/HP010342657.aspx",HYPERLINK("http://office.microsoft.com/en-us/excel-help/HP010335668.aspx","LN"))</f>
        <v>LN</v>
      </c>
      <c r="B222" s="13" t="s">
        <v>6</v>
      </c>
      <c r="C222" s="9" t="s">
        <v>7</v>
      </c>
      <c r="D222" s="9" t="s">
        <v>7</v>
      </c>
      <c r="E222" s="9" t="s">
        <v>7</v>
      </c>
      <c r="F222" s="9" t="s">
        <v>7</v>
      </c>
      <c r="G222" s="6" t="s">
        <v>217</v>
      </c>
      <c r="H222" s="28"/>
    </row>
    <row r="223" spans="1:8" s="4" customFormat="1" ht="40.5" customHeight="1">
      <c r="A223" s="14" t="str">
        <f>HYPERLINK("http://office.microsoft.com/en-us/excel-help/HP010342663.aspx",HYPERLINK("http://office.microsoft.com/en-us/excel-help/HP010335668.aspx","LOG"))</f>
        <v>LOG</v>
      </c>
      <c r="B223" s="15" t="s">
        <v>6</v>
      </c>
      <c r="C223" s="10" t="s">
        <v>7</v>
      </c>
      <c r="D223" s="10" t="s">
        <v>7</v>
      </c>
      <c r="E223" s="10" t="s">
        <v>7</v>
      </c>
      <c r="F223" s="10" t="s">
        <v>7</v>
      </c>
      <c r="G223" s="7" t="s">
        <v>218</v>
      </c>
      <c r="H223" s="28"/>
    </row>
    <row r="224" spans="1:8" s="4" customFormat="1" ht="40.5" customHeight="1">
      <c r="A224" s="12" t="str">
        <f>HYPERLINK("http://office.microsoft.com/en-us/excel-help/HP010342664.aspx",HYPERLINK("http://office.microsoft.com/en-us/excel-help/HP010335668.aspx","LOG10"))</f>
        <v>LOG10</v>
      </c>
      <c r="B224" s="13" t="s">
        <v>6</v>
      </c>
      <c r="C224" s="9" t="s">
        <v>7</v>
      </c>
      <c r="D224" s="9" t="s">
        <v>7</v>
      </c>
      <c r="E224" s="9" t="s">
        <v>7</v>
      </c>
      <c r="F224" s="9" t="s">
        <v>7</v>
      </c>
      <c r="G224" s="6" t="s">
        <v>219</v>
      </c>
      <c r="H224" s="28"/>
    </row>
    <row r="225" spans="1:8" s="4" customFormat="1" ht="40.5" customHeight="1">
      <c r="A225" s="14" t="str">
        <f>HYPERLINK("http://office.microsoft.com/en-us/excel-help/HP010342665.aspx",HYPERLINK("http://office.microsoft.com/en-us/excel-help/HP010335668.aspx","LOGEST"))</f>
        <v>LOGEST</v>
      </c>
      <c r="B225" s="15" t="s">
        <v>29</v>
      </c>
      <c r="C225" s="10" t="s">
        <v>7</v>
      </c>
      <c r="D225" s="10" t="s">
        <v>7</v>
      </c>
      <c r="E225" s="10" t="s">
        <v>7</v>
      </c>
      <c r="F225" s="10" t="s">
        <v>7</v>
      </c>
      <c r="G225" s="7" t="s">
        <v>220</v>
      </c>
      <c r="H225" s="28"/>
    </row>
    <row r="226" spans="1:8" s="4" customFormat="1" ht="40.5" customHeight="1">
      <c r="A226" s="12" t="str">
        <f>HYPERLINK("http://office.microsoft.com/en-us/excel-help/HP010342667.aspx",HYPERLINK("http://office.microsoft.com/en-us/excel-help/HP010335668.aspx","LOGINV"))</f>
        <v>LOGINV</v>
      </c>
      <c r="B226" s="13" t="s">
        <v>41</v>
      </c>
      <c r="C226" s="9" t="s">
        <v>7</v>
      </c>
      <c r="D226" s="9" t="s">
        <v>7</v>
      </c>
      <c r="E226" s="9" t="s">
        <v>7</v>
      </c>
      <c r="F226" s="9" t="s">
        <v>7</v>
      </c>
      <c r="G226" s="6" t="s">
        <v>221</v>
      </c>
      <c r="H226" s="28"/>
    </row>
    <row r="227" spans="1:8" s="4" customFormat="1" ht="40.5" customHeight="1">
      <c r="A227" s="14" t="str">
        <f>HYPERLINK("http://office.microsoft.com/en-us/excel-help/HP010335685.aspx",HYPERLINK("http://office.microsoft.com/en-us/excel-help/HP010335668.aspx","LOGNORM.DIST"))</f>
        <v>LOGNORM.DIST</v>
      </c>
      <c r="B227" s="15" t="s">
        <v>29</v>
      </c>
      <c r="C227" s="10" t="s">
        <v>7</v>
      </c>
      <c r="D227" s="10" t="s">
        <v>7</v>
      </c>
      <c r="E227" s="25" t="s">
        <v>13</v>
      </c>
      <c r="F227" s="25" t="s">
        <v>13</v>
      </c>
      <c r="G227" s="7" t="s">
        <v>222</v>
      </c>
      <c r="H227" s="28"/>
    </row>
    <row r="228" spans="1:8" s="4" customFormat="1" ht="40.5" customHeight="1">
      <c r="A228" s="12" t="str">
        <f>HYPERLINK("http://office.microsoft.com/en-us/excel-help/HP010335648.aspx",HYPERLINK("http://office.microsoft.com/en-us/excel-help/HP010335668.aspx","LOGNORMDIST"))</f>
        <v>LOGNORMDIST</v>
      </c>
      <c r="B228" s="13" t="s">
        <v>41</v>
      </c>
      <c r="C228" s="9" t="s">
        <v>7</v>
      </c>
      <c r="D228" s="9" t="s">
        <v>7</v>
      </c>
      <c r="E228" s="9" t="s">
        <v>7</v>
      </c>
      <c r="F228" s="9" t="s">
        <v>7</v>
      </c>
      <c r="G228" s="6" t="s">
        <v>222</v>
      </c>
      <c r="H228" s="28"/>
    </row>
    <row r="229" spans="1:8" s="4" customFormat="1" ht="40.5" customHeight="1">
      <c r="A229" s="14" t="str">
        <f>HYPERLINK("http://office.microsoft.com/en-us/excel-help/HP010365165.aspx",HYPERLINK("http://office.microsoft.com/en-us/excel-help/HP010335668.aspx","LOGNORM.INV"))</f>
        <v>LOGNORM.INV</v>
      </c>
      <c r="B229" s="15" t="s">
        <v>29</v>
      </c>
      <c r="C229" s="10" t="s">
        <v>7</v>
      </c>
      <c r="D229" s="10" t="s">
        <v>7</v>
      </c>
      <c r="E229" s="25" t="s">
        <v>13</v>
      </c>
      <c r="F229" s="25" t="s">
        <v>13</v>
      </c>
      <c r="G229" s="7" t="s">
        <v>221</v>
      </c>
      <c r="H229" s="28"/>
    </row>
    <row r="230" spans="1:8" s="4" customFormat="1" ht="40.5" customHeight="1">
      <c r="A230" s="12" t="str">
        <f>HYPERLINK("http://office.microsoft.com/en-us/excel-help/HP010342671.aspx",HYPERLINK("http://office.microsoft.com/en-us/excel-help/HP010335668.aspx","LOOKUP"))</f>
        <v>LOOKUP</v>
      </c>
      <c r="B230" s="13" t="s">
        <v>15</v>
      </c>
      <c r="C230" s="9" t="s">
        <v>7</v>
      </c>
      <c r="D230" s="9" t="s">
        <v>7</v>
      </c>
      <c r="E230" s="9" t="s">
        <v>7</v>
      </c>
      <c r="F230" s="9" t="s">
        <v>7</v>
      </c>
      <c r="G230" s="6" t="s">
        <v>223</v>
      </c>
      <c r="H230" s="28"/>
    </row>
    <row r="231" spans="1:8" s="4" customFormat="1" ht="40.5" customHeight="1">
      <c r="A231" s="14" t="str">
        <f>HYPERLINK("http://office.microsoft.com/en-us/excel-help/HP010342672.aspx",HYPERLINK("http://office.microsoft.com/en-us/excel-help/HP010335668.aspx","LOWER"))</f>
        <v>LOWER</v>
      </c>
      <c r="B231" s="15" t="s">
        <v>22</v>
      </c>
      <c r="C231" s="10" t="s">
        <v>7</v>
      </c>
      <c r="D231" s="10" t="s">
        <v>7</v>
      </c>
      <c r="E231" s="10" t="s">
        <v>7</v>
      </c>
      <c r="F231" s="10" t="s">
        <v>7</v>
      </c>
      <c r="G231" s="7" t="s">
        <v>224</v>
      </c>
      <c r="H231" s="28"/>
    </row>
    <row r="232" spans="1:8" s="4" customFormat="1" ht="40.5" customHeight="1">
      <c r="A232" s="12" t="str">
        <f>HYPERLINK("http://office.microsoft.com/en-us/excel-help/HP010342679.aspx",HYPERLINK("http://office.microsoft.com/en-us/excel-help/HP010335668.aspx","MATCH"))</f>
        <v>MATCH</v>
      </c>
      <c r="B232" s="13" t="s">
        <v>15</v>
      </c>
      <c r="C232" s="9" t="s">
        <v>7</v>
      </c>
      <c r="D232" s="9" t="s">
        <v>7</v>
      </c>
      <c r="E232" s="9" t="s">
        <v>7</v>
      </c>
      <c r="F232" s="9" t="s">
        <v>7</v>
      </c>
      <c r="G232" s="6" t="s">
        <v>225</v>
      </c>
      <c r="H232" s="28"/>
    </row>
    <row r="233" spans="1:8" s="4" customFormat="1" ht="40.5" customHeight="1">
      <c r="A233" s="14" t="str">
        <f>HYPERLINK("http://office.microsoft.com/en-us/excel-help/HP010342681.aspx",HYPERLINK("http://office.microsoft.com/en-us/excel-help/HP010335668.aspx","MAX"))</f>
        <v>MAX</v>
      </c>
      <c r="B233" s="15" t="s">
        <v>29</v>
      </c>
      <c r="C233" s="10" t="s">
        <v>7</v>
      </c>
      <c r="D233" s="10" t="s">
        <v>7</v>
      </c>
      <c r="E233" s="10" t="s">
        <v>7</v>
      </c>
      <c r="F233" s="10" t="s">
        <v>7</v>
      </c>
      <c r="G233" s="7" t="s">
        <v>226</v>
      </c>
      <c r="H233" s="28"/>
    </row>
    <row r="234" spans="1:8" s="4" customFormat="1" ht="40.5" customHeight="1">
      <c r="A234" s="12" t="str">
        <f>HYPERLINK("http://office.microsoft.com/en-us/excel-help/HP010342682.aspx",HYPERLINK("http://office.microsoft.com/en-us/excel-help/HP010335668.aspx","MAXA"))</f>
        <v>MAXA</v>
      </c>
      <c r="B234" s="13" t="s">
        <v>29</v>
      </c>
      <c r="C234" s="9" t="s">
        <v>7</v>
      </c>
      <c r="D234" s="9" t="s">
        <v>7</v>
      </c>
      <c r="E234" s="9" t="s">
        <v>7</v>
      </c>
      <c r="F234" s="9" t="s">
        <v>7</v>
      </c>
      <c r="G234" s="6" t="s">
        <v>227</v>
      </c>
      <c r="H234" s="28"/>
    </row>
    <row r="235" spans="1:8" s="4" customFormat="1" ht="40.5" customHeight="1">
      <c r="A235" s="14" t="str">
        <f>HYPERLINK("http://office.microsoft.com/en-us/excel-help/HP010342683.aspx",HYPERLINK("http://office.microsoft.com/en-us/excel-help/HP010335668.aspx","MDETERM"))</f>
        <v>MDETERM</v>
      </c>
      <c r="B235" s="15" t="s">
        <v>6</v>
      </c>
      <c r="C235" s="10" t="s">
        <v>7</v>
      </c>
      <c r="D235" s="10" t="s">
        <v>7</v>
      </c>
      <c r="E235" s="10" t="s">
        <v>7</v>
      </c>
      <c r="F235" s="10" t="s">
        <v>7</v>
      </c>
      <c r="G235" s="7" t="s">
        <v>228</v>
      </c>
      <c r="H235" s="28"/>
    </row>
    <row r="236" spans="1:8" s="4" customFormat="1" ht="40.5" customHeight="1">
      <c r="A236" s="12" t="str">
        <f>HYPERLINK("http://office.microsoft.com/en-us/excel-help/HP010342684.aspx",HYPERLINK("http://office.microsoft.com/en-us/excel-help/HP010335668.aspx","MDURATION"))</f>
        <v>MDURATION</v>
      </c>
      <c r="B236" s="13" t="s">
        <v>9</v>
      </c>
      <c r="C236" s="9" t="s">
        <v>7</v>
      </c>
      <c r="D236" s="9" t="s">
        <v>7</v>
      </c>
      <c r="E236" s="9" t="s">
        <v>7</v>
      </c>
      <c r="F236" s="9" t="s">
        <v>7</v>
      </c>
      <c r="G236" s="6" t="s">
        <v>229</v>
      </c>
      <c r="H236" s="28"/>
    </row>
    <row r="237" spans="1:8" s="4" customFormat="1" ht="40.5" customHeight="1">
      <c r="A237" s="14" t="str">
        <f>HYPERLINK("http://office.microsoft.com/en-us/excel-help/HP010342685.aspx",HYPERLINK("http://office.microsoft.com/en-us/excel-help/HP010335668.aspx","MEDIAN"))</f>
        <v>MEDIAN</v>
      </c>
      <c r="B237" s="15" t="s">
        <v>29</v>
      </c>
      <c r="C237" s="10" t="s">
        <v>7</v>
      </c>
      <c r="D237" s="10" t="s">
        <v>7</v>
      </c>
      <c r="E237" s="10" t="s">
        <v>7</v>
      </c>
      <c r="F237" s="10" t="s">
        <v>7</v>
      </c>
      <c r="G237" s="7" t="s">
        <v>230</v>
      </c>
      <c r="H237" s="28"/>
    </row>
    <row r="238" spans="1:8" s="4" customFormat="1" ht="40.5" customHeight="1">
      <c r="A238" s="12" t="str">
        <f>HYPERLINK("http://office.microsoft.com/en-us/excel-help/HP010342690.aspx",HYPERLINK("http://office.microsoft.com/en-us/excel-help/HP010335668.aspx","MID, MIDB"))</f>
        <v>MID, MIDB</v>
      </c>
      <c r="B238" s="13" t="s">
        <v>22</v>
      </c>
      <c r="C238" s="9" t="s">
        <v>7</v>
      </c>
      <c r="D238" s="9" t="s">
        <v>7</v>
      </c>
      <c r="E238" s="9" t="s">
        <v>7</v>
      </c>
      <c r="F238" s="9" t="s">
        <v>7</v>
      </c>
      <c r="G238" s="6" t="s">
        <v>231</v>
      </c>
      <c r="H238" s="28"/>
    </row>
    <row r="239" spans="1:8" s="4" customFormat="1" ht="40.5" customHeight="1">
      <c r="A239" s="14" t="str">
        <f>HYPERLINK("http://office.microsoft.com/en-us/excel-help/HP010342692.aspx",HYPERLINK("http://office.microsoft.com/en-us/excel-help/HP010335668.aspx","MIN"))</f>
        <v>MIN</v>
      </c>
      <c r="B239" s="15" t="s">
        <v>29</v>
      </c>
      <c r="C239" s="10" t="s">
        <v>7</v>
      </c>
      <c r="D239" s="10" t="s">
        <v>7</v>
      </c>
      <c r="E239" s="10" t="s">
        <v>7</v>
      </c>
      <c r="F239" s="10" t="s">
        <v>7</v>
      </c>
      <c r="G239" s="7" t="s">
        <v>232</v>
      </c>
      <c r="H239" s="28"/>
    </row>
    <row r="240" spans="1:8" s="4" customFormat="1" ht="40.5" customHeight="1">
      <c r="A240" s="12" t="str">
        <f>HYPERLINK("http://office.microsoft.com/en-us/excel-help/HP010342693.aspx",HYPERLINK("http://office.microsoft.com/en-us/excel-help/HP010335668.aspx","MINA"))</f>
        <v>MINA</v>
      </c>
      <c r="B240" s="13" t="s">
        <v>29</v>
      </c>
      <c r="C240" s="9" t="s">
        <v>7</v>
      </c>
      <c r="D240" s="9" t="s">
        <v>7</v>
      </c>
      <c r="E240" s="9" t="s">
        <v>7</v>
      </c>
      <c r="F240" s="9" t="s">
        <v>7</v>
      </c>
      <c r="G240" s="6" t="s">
        <v>233</v>
      </c>
      <c r="H240" s="28"/>
    </row>
    <row r="241" spans="1:8" s="4" customFormat="1" ht="40.5" customHeight="1">
      <c r="A241" s="14" t="str">
        <f>HYPERLINK("http://office.microsoft.com/en-us/excel-help/HP010342694.aspx",HYPERLINK("http://office.microsoft.com/en-us/excel-help/HP010335668.aspx","MINUTE"))</f>
        <v>MINUTE</v>
      </c>
      <c r="B241" s="15" t="s">
        <v>97</v>
      </c>
      <c r="C241" s="10" t="s">
        <v>7</v>
      </c>
      <c r="D241" s="10" t="s">
        <v>7</v>
      </c>
      <c r="E241" s="10" t="s">
        <v>7</v>
      </c>
      <c r="F241" s="10" t="s">
        <v>7</v>
      </c>
      <c r="G241" s="7" t="s">
        <v>234</v>
      </c>
      <c r="H241" s="28"/>
    </row>
    <row r="242" spans="1:8" s="4" customFormat="1" ht="40.5" customHeight="1">
      <c r="A242" s="12" t="str">
        <f>HYPERLINK("http://office.microsoft.com/en-us/excel-help/HP010342695.aspx",HYPERLINK("http://office.microsoft.com/en-us/excel-help/HP010335668.aspx","MINVERSE"))</f>
        <v>MINVERSE</v>
      </c>
      <c r="B242" s="13" t="s">
        <v>6</v>
      </c>
      <c r="C242" s="9" t="s">
        <v>7</v>
      </c>
      <c r="D242" s="9" t="s">
        <v>7</v>
      </c>
      <c r="E242" s="9" t="s">
        <v>7</v>
      </c>
      <c r="F242" s="9" t="s">
        <v>7</v>
      </c>
      <c r="G242" s="6" t="s">
        <v>235</v>
      </c>
      <c r="H242" s="28"/>
    </row>
    <row r="243" spans="1:8" s="4" customFormat="1" ht="40.5" customHeight="1">
      <c r="A243" s="14" t="str">
        <f>HYPERLINK("http://office.microsoft.com/en-us/excel-help/HP010342696.aspx",HYPERLINK("http://office.microsoft.com/en-us/excel-help/HP010335668.aspx","MIRR"))</f>
        <v>MIRR</v>
      </c>
      <c r="B243" s="15" t="s">
        <v>9</v>
      </c>
      <c r="C243" s="10" t="s">
        <v>7</v>
      </c>
      <c r="D243" s="10" t="s">
        <v>7</v>
      </c>
      <c r="E243" s="10" t="s">
        <v>7</v>
      </c>
      <c r="F243" s="10" t="s">
        <v>7</v>
      </c>
      <c r="G243" s="7" t="s">
        <v>236</v>
      </c>
      <c r="H243" s="28"/>
    </row>
    <row r="244" spans="1:8" s="4" customFormat="1" ht="40.5" customHeight="1">
      <c r="A244" s="12" t="str">
        <f>HYPERLINK("http://office.microsoft.com/en-us/excel-help/HP010342697.aspx",HYPERLINK("http://office.microsoft.com/en-us/excel-help/HP010335668.aspx","MMULT"))</f>
        <v>MMULT</v>
      </c>
      <c r="B244" s="13" t="s">
        <v>6</v>
      </c>
      <c r="C244" s="9" t="s">
        <v>7</v>
      </c>
      <c r="D244" s="9" t="s">
        <v>7</v>
      </c>
      <c r="E244" s="9" t="s">
        <v>7</v>
      </c>
      <c r="F244" s="9" t="s">
        <v>7</v>
      </c>
      <c r="G244" s="6" t="s">
        <v>237</v>
      </c>
      <c r="H244" s="28"/>
    </row>
    <row r="245" spans="1:8" s="4" customFormat="1" ht="40.5" customHeight="1">
      <c r="A245" s="14" t="str">
        <f>HYPERLINK("http://office.microsoft.com/en-us/excel-help/HP010342698.aspx",HYPERLINK("http://office.microsoft.com/en-us/excel-help/HP010335668.aspx","MOD"))</f>
        <v>MOD</v>
      </c>
      <c r="B245" s="15" t="s">
        <v>6</v>
      </c>
      <c r="C245" s="10" t="s">
        <v>7</v>
      </c>
      <c r="D245" s="10" t="s">
        <v>7</v>
      </c>
      <c r="E245" s="10" t="s">
        <v>7</v>
      </c>
      <c r="F245" s="10" t="s">
        <v>7</v>
      </c>
      <c r="G245" s="7" t="s">
        <v>238</v>
      </c>
      <c r="H245" s="28"/>
    </row>
    <row r="246" spans="1:8" s="4" customFormat="1" ht="40.5" customHeight="1">
      <c r="A246" s="12" t="str">
        <f>HYPERLINK("http://office.microsoft.com/en-us/excel-help/HP010335649.aspx",HYPERLINK("http://office.microsoft.com/en-us/excel-help/HP010335668.aspx","MODE"))</f>
        <v>MODE</v>
      </c>
      <c r="B246" s="13" t="s">
        <v>41</v>
      </c>
      <c r="C246" s="9" t="s">
        <v>7</v>
      </c>
      <c r="D246" s="9" t="s">
        <v>7</v>
      </c>
      <c r="E246" s="9" t="s">
        <v>7</v>
      </c>
      <c r="F246" s="9" t="s">
        <v>7</v>
      </c>
      <c r="G246" s="6" t="s">
        <v>239</v>
      </c>
      <c r="H246" s="28"/>
    </row>
    <row r="247" spans="1:8" s="4" customFormat="1" ht="40.5" customHeight="1">
      <c r="A247" s="14" t="str">
        <f>HYPERLINK("http://office.microsoft.com/en-us/excel-help/HA010345299.aspx",HYPERLINK("http://office.microsoft.com/en-us/excel-help/HP010335668.aspx","MODE.MULT"))</f>
        <v>MODE.MULT</v>
      </c>
      <c r="B247" s="15" t="s">
        <v>29</v>
      </c>
      <c r="C247" s="10" t="s">
        <v>7</v>
      </c>
      <c r="D247" s="10" t="s">
        <v>7</v>
      </c>
      <c r="E247" s="25" t="s">
        <v>13</v>
      </c>
      <c r="F247" s="25" t="s">
        <v>13</v>
      </c>
      <c r="G247" s="7" t="s">
        <v>240</v>
      </c>
      <c r="H247" s="28"/>
    </row>
    <row r="248" spans="1:8" s="4" customFormat="1" ht="40.5" customHeight="1">
      <c r="A248" s="12" t="str">
        <f>HYPERLINK("http://office.microsoft.com/en-us/excel-help/HP010335686.aspx",HYPERLINK("http://office.microsoft.com/en-us/excel-help/HP010335668.aspx","MODE.SNGL"))</f>
        <v>MODE.SNGL</v>
      </c>
      <c r="B248" s="13" t="s">
        <v>29</v>
      </c>
      <c r="C248" s="9" t="s">
        <v>7</v>
      </c>
      <c r="D248" s="9" t="s">
        <v>7</v>
      </c>
      <c r="E248" s="26" t="s">
        <v>13</v>
      </c>
      <c r="F248" s="26" t="s">
        <v>13</v>
      </c>
      <c r="G248" s="6" t="s">
        <v>239</v>
      </c>
      <c r="H248" s="28"/>
    </row>
    <row r="249" spans="1:8" s="4" customFormat="1" ht="40.5" customHeight="1">
      <c r="A249" s="14" t="str">
        <f>HYPERLINK("http://office.microsoft.com/en-us/excel-help/HP010342701.aspx",HYPERLINK("http://office.microsoft.com/en-us/excel-help/HP010335668.aspx","MONTH"))</f>
        <v>MONTH</v>
      </c>
      <c r="B249" s="15" t="s">
        <v>97</v>
      </c>
      <c r="C249" s="10" t="s">
        <v>7</v>
      </c>
      <c r="D249" s="10" t="s">
        <v>7</v>
      </c>
      <c r="E249" s="10" t="s">
        <v>7</v>
      </c>
      <c r="F249" s="10" t="s">
        <v>7</v>
      </c>
      <c r="G249" s="7" t="s">
        <v>241</v>
      </c>
      <c r="H249" s="28"/>
    </row>
    <row r="250" spans="1:8" s="4" customFormat="1" ht="40.5" customHeight="1">
      <c r="A250" s="12" t="str">
        <f>HYPERLINK("http://office.microsoft.com/en-us/excel-help/HP010342712.aspx",HYPERLINK("http://office.microsoft.com/en-us/excel-help/HP010335668.aspx","MROUND"))</f>
        <v>MROUND</v>
      </c>
      <c r="B250" s="13" t="s">
        <v>6</v>
      </c>
      <c r="C250" s="9" t="s">
        <v>7</v>
      </c>
      <c r="D250" s="9" t="s">
        <v>7</v>
      </c>
      <c r="E250" s="9" t="s">
        <v>7</v>
      </c>
      <c r="F250" s="9" t="s">
        <v>7</v>
      </c>
      <c r="G250" s="6" t="s">
        <v>242</v>
      </c>
      <c r="H250" s="28"/>
    </row>
    <row r="251" spans="1:8" s="4" customFormat="1" ht="40.5" customHeight="1">
      <c r="A251" s="14" t="str">
        <f>HYPERLINK("http://office.microsoft.com/en-us/excel-help/HP010342713.aspx",HYPERLINK("http://office.microsoft.com/en-us/excel-help/HP010335668.aspx","MULTINOMIAL"))</f>
        <v>MULTINOMIAL</v>
      </c>
      <c r="B251" s="15" t="s">
        <v>6</v>
      </c>
      <c r="C251" s="10" t="s">
        <v>7</v>
      </c>
      <c r="D251" s="10" t="s">
        <v>7</v>
      </c>
      <c r="E251" s="10" t="s">
        <v>7</v>
      </c>
      <c r="F251" s="10" t="s">
        <v>7</v>
      </c>
      <c r="G251" s="7" t="s">
        <v>243</v>
      </c>
      <c r="H251" s="28"/>
    </row>
    <row r="252" spans="1:8" s="4" customFormat="1" ht="40.5" customHeight="1">
      <c r="A252" s="12" t="str">
        <f>HYPERLINK("http://office.microsoft.com/en-us/excel-help/HP010342715.aspx",HYPERLINK("http://office.microsoft.com/en-us/excel-help/HP010335668.aspx","N"))</f>
        <v>N</v>
      </c>
      <c r="B252" s="13" t="s">
        <v>53</v>
      </c>
      <c r="C252" s="9" t="s">
        <v>7</v>
      </c>
      <c r="D252" s="9" t="s">
        <v>7</v>
      </c>
      <c r="E252" s="9" t="s">
        <v>7</v>
      </c>
      <c r="F252" s="9" t="s">
        <v>7</v>
      </c>
      <c r="G252" s="6" t="s">
        <v>244</v>
      </c>
      <c r="H252" s="28"/>
    </row>
    <row r="253" spans="1:8" s="4" customFormat="1" ht="40.5" customHeight="1">
      <c r="A253" s="14" t="str">
        <f>HYPERLINK("http://office.microsoft.com/en-us/excel-help/HP010342716.aspx",HYPERLINK("http://office.microsoft.com/en-us/excel-help/HP010335668.aspx","NA"))</f>
        <v>NA</v>
      </c>
      <c r="B253" s="15" t="s">
        <v>53</v>
      </c>
      <c r="C253" s="10" t="s">
        <v>7</v>
      </c>
      <c r="D253" s="10" t="s">
        <v>7</v>
      </c>
      <c r="E253" s="10" t="s">
        <v>7</v>
      </c>
      <c r="F253" s="10" t="s">
        <v>7</v>
      </c>
      <c r="G253" s="7" t="s">
        <v>245</v>
      </c>
      <c r="H253" s="28"/>
    </row>
    <row r="254" spans="1:8" s="4" customFormat="1" ht="40.5" customHeight="1">
      <c r="A254" s="12" t="str">
        <f>HYPERLINK("http://office.microsoft.com/en-us/excel-help/HP010335688.aspx",HYPERLINK("http://office.microsoft.com/en-us/excel-help/HP010335668.aspx","NEGBINOM.DIST"))</f>
        <v>NEGBINOM.DIST</v>
      </c>
      <c r="B254" s="13" t="s">
        <v>29</v>
      </c>
      <c r="C254" s="9" t="s">
        <v>7</v>
      </c>
      <c r="D254" s="9" t="s">
        <v>7</v>
      </c>
      <c r="E254" s="26" t="s">
        <v>13</v>
      </c>
      <c r="F254" s="26" t="s">
        <v>13</v>
      </c>
      <c r="G254" s="6" t="s">
        <v>246</v>
      </c>
      <c r="H254" s="28"/>
    </row>
    <row r="255" spans="1:8" s="4" customFormat="1" ht="40.5" customHeight="1">
      <c r="A255" s="14" t="str">
        <f>HYPERLINK("http://office.microsoft.com/en-us/excel-help/HP010335650.aspx",HYPERLINK("http://office.microsoft.com/en-us/excel-help/HP010335668.aspx","NEGBINOMDIST"))</f>
        <v>NEGBINOMDIST</v>
      </c>
      <c r="B255" s="15" t="s">
        <v>41</v>
      </c>
      <c r="C255" s="10" t="s">
        <v>7</v>
      </c>
      <c r="D255" s="10" t="s">
        <v>7</v>
      </c>
      <c r="E255" s="10" t="s">
        <v>7</v>
      </c>
      <c r="F255" s="10" t="s">
        <v>7</v>
      </c>
      <c r="G255" s="7" t="s">
        <v>246</v>
      </c>
      <c r="H255" s="28"/>
    </row>
    <row r="256" spans="1:8" s="4" customFormat="1" ht="40.5" customHeight="1">
      <c r="A256" s="12" t="str">
        <f>HYPERLINK("http://office.microsoft.com/en-us/excel-help/HP010342719.aspx",HYPERLINK("http://office.microsoft.com/en-us/excel-help/HP010335668.aspx","NETWORKDAYS"))</f>
        <v>NETWORKDAYS</v>
      </c>
      <c r="B256" s="13" t="s">
        <v>97</v>
      </c>
      <c r="C256" s="9" t="s">
        <v>7</v>
      </c>
      <c r="D256" s="9" t="s">
        <v>7</v>
      </c>
      <c r="E256" s="9" t="s">
        <v>7</v>
      </c>
      <c r="F256" s="9" t="s">
        <v>7</v>
      </c>
      <c r="G256" s="6" t="s">
        <v>247</v>
      </c>
      <c r="H256" s="28"/>
    </row>
    <row r="257" spans="1:8" s="4" customFormat="1" ht="40.5" customHeight="1">
      <c r="A257" s="14" t="str">
        <f>HYPERLINK("http://office.microsoft.com/en-us/excel-help/HA010354379.aspx",HYPERLINK("http://office.microsoft.com/en-us/excel-help/HP010335668.aspx","NETWORKDAYS.INTL"))</f>
        <v>NETWORKDAYS.INTL</v>
      </c>
      <c r="B257" s="15" t="s">
        <v>97</v>
      </c>
      <c r="C257" s="10" t="s">
        <v>7</v>
      </c>
      <c r="D257" s="10" t="s">
        <v>7</v>
      </c>
      <c r="E257" s="25" t="s">
        <v>13</v>
      </c>
      <c r="F257" s="25" t="s">
        <v>13</v>
      </c>
      <c r="G257" s="7" t="s">
        <v>248</v>
      </c>
      <c r="H257" s="28"/>
    </row>
    <row r="258" spans="1:8" s="4" customFormat="1" ht="40.5" customHeight="1">
      <c r="A258" s="12" t="str">
        <f>HYPERLINK("http://office.microsoft.com/en-us/excel-help/HP010342720.aspx",HYPERLINK("http://office.microsoft.com/en-us/excel-help/HP010335668.aspx","NOMINAL"))</f>
        <v>NOMINAL</v>
      </c>
      <c r="B258" s="13" t="s">
        <v>9</v>
      </c>
      <c r="C258" s="9" t="s">
        <v>7</v>
      </c>
      <c r="D258" s="9" t="s">
        <v>7</v>
      </c>
      <c r="E258" s="9" t="s">
        <v>7</v>
      </c>
      <c r="F258" s="9" t="s">
        <v>7</v>
      </c>
      <c r="G258" s="6" t="s">
        <v>249</v>
      </c>
      <c r="H258" s="28"/>
    </row>
    <row r="259" spans="1:8" s="4" customFormat="1" ht="40.5" customHeight="1">
      <c r="A259" s="14" t="str">
        <f>HYPERLINK("http://office.microsoft.com/en-us/excel-help/HP010335689.aspx",HYPERLINK("http://office.microsoft.com/en-us/excel-help/HP010335668.aspx","NORM.DIST"))</f>
        <v>NORM.DIST</v>
      </c>
      <c r="B259" s="15" t="s">
        <v>29</v>
      </c>
      <c r="C259" s="10" t="s">
        <v>7</v>
      </c>
      <c r="D259" s="10" t="s">
        <v>7</v>
      </c>
      <c r="E259" s="25" t="s">
        <v>13</v>
      </c>
      <c r="F259" s="25" t="s">
        <v>13</v>
      </c>
      <c r="G259" s="7" t="s">
        <v>250</v>
      </c>
      <c r="H259" s="28"/>
    </row>
    <row r="260" spans="1:8" s="4" customFormat="1" ht="40.5" customHeight="1">
      <c r="A260" s="12" t="str">
        <f>HYPERLINK("http://office.microsoft.com/en-us/excel-help/HP010335651.aspx",HYPERLINK("http://office.microsoft.com/en-us/excel-help/HP010335668.aspx","NORMDIST"))</f>
        <v>NORMDIST</v>
      </c>
      <c r="B260" s="13" t="s">
        <v>41</v>
      </c>
      <c r="C260" s="9" t="s">
        <v>7</v>
      </c>
      <c r="D260" s="9" t="s">
        <v>7</v>
      </c>
      <c r="E260" s="9" t="s">
        <v>7</v>
      </c>
      <c r="F260" s="9" t="s">
        <v>7</v>
      </c>
      <c r="G260" s="6" t="s">
        <v>250</v>
      </c>
      <c r="H260" s="28"/>
    </row>
    <row r="261" spans="1:8" s="4" customFormat="1" ht="40.5" customHeight="1">
      <c r="A261" s="14" t="str">
        <f>HYPERLINK("http://office.microsoft.com/en-us/excel-help/HP010335690.aspx",HYPERLINK("http://office.microsoft.com/en-us/excel-help/HP010335668.aspx","NORM.INV"))</f>
        <v>NORM.INV</v>
      </c>
      <c r="B261" s="15" t="s">
        <v>29</v>
      </c>
      <c r="C261" s="10" t="s">
        <v>7</v>
      </c>
      <c r="D261" s="10" t="s">
        <v>7</v>
      </c>
      <c r="E261" s="25" t="s">
        <v>13</v>
      </c>
      <c r="F261" s="25" t="s">
        <v>13</v>
      </c>
      <c r="G261" s="7" t="s">
        <v>251</v>
      </c>
      <c r="H261" s="28"/>
    </row>
    <row r="262" spans="1:8" s="4" customFormat="1" ht="40.5" customHeight="1">
      <c r="A262" s="12" t="str">
        <f>HYPERLINK("http://office.microsoft.com/en-us/excel-help/HP010335652.aspx",HYPERLINK("http://office.microsoft.com/en-us/excel-help/HP010335668.aspx","NORMINV"))</f>
        <v>NORMINV</v>
      </c>
      <c r="B262" s="13" t="s">
        <v>41</v>
      </c>
      <c r="C262" s="9" t="s">
        <v>7</v>
      </c>
      <c r="D262" s="9" t="s">
        <v>7</v>
      </c>
      <c r="E262" s="9" t="s">
        <v>7</v>
      </c>
      <c r="F262" s="9" t="s">
        <v>7</v>
      </c>
      <c r="G262" s="6" t="s">
        <v>251</v>
      </c>
      <c r="H262" s="28"/>
    </row>
    <row r="263" spans="1:8" s="4" customFormat="1" ht="40.5" customHeight="1">
      <c r="A263" s="14" t="str">
        <f>HYPERLINK("http://office.microsoft.com/en-us/excel-help/HP010335691.aspx",HYPERLINK("http://office.microsoft.com/en-us/excel-help/HP010335668.aspx","NORM.S.DIST"))</f>
        <v>NORM.S.DIST</v>
      </c>
      <c r="B263" s="15" t="s">
        <v>29</v>
      </c>
      <c r="C263" s="10" t="s">
        <v>7</v>
      </c>
      <c r="D263" s="10" t="s">
        <v>7</v>
      </c>
      <c r="E263" s="25" t="s">
        <v>13</v>
      </c>
      <c r="F263" s="25" t="s">
        <v>13</v>
      </c>
      <c r="G263" s="7" t="s">
        <v>252</v>
      </c>
      <c r="H263" s="28"/>
    </row>
    <row r="264" spans="1:8" s="4" customFormat="1" ht="40.5" customHeight="1">
      <c r="A264" s="12" t="str">
        <f>HYPERLINK("http://office.microsoft.com/en-us/excel-help/HP010335653.aspx",HYPERLINK("http://office.microsoft.com/en-us/excel-help/HP010335668.aspx","NORMSDIST"))</f>
        <v>NORMSDIST</v>
      </c>
      <c r="B264" s="13" t="s">
        <v>41</v>
      </c>
      <c r="C264" s="9" t="s">
        <v>7</v>
      </c>
      <c r="D264" s="9" t="s">
        <v>7</v>
      </c>
      <c r="E264" s="9" t="s">
        <v>7</v>
      </c>
      <c r="F264" s="9" t="s">
        <v>7</v>
      </c>
      <c r="G264" s="6" t="s">
        <v>252</v>
      </c>
      <c r="H264" s="28"/>
    </row>
    <row r="265" spans="1:8" s="4" customFormat="1" ht="40.5" customHeight="1">
      <c r="A265" s="14" t="str">
        <f>HYPERLINK("http://office.microsoft.com/en-us/excel-help/HP010335692.aspx",HYPERLINK("http://office.microsoft.com/en-us/excel-help/HP010335668.aspx","NORM.S.INV"))</f>
        <v>NORM.S.INV</v>
      </c>
      <c r="B265" s="15" t="s">
        <v>29</v>
      </c>
      <c r="C265" s="10" t="s">
        <v>7</v>
      </c>
      <c r="D265" s="10" t="s">
        <v>7</v>
      </c>
      <c r="E265" s="25" t="s">
        <v>13</v>
      </c>
      <c r="F265" s="25" t="s">
        <v>13</v>
      </c>
      <c r="G265" s="7" t="s">
        <v>253</v>
      </c>
      <c r="H265" s="28"/>
    </row>
    <row r="266" spans="1:8" s="4" customFormat="1" ht="40.5" customHeight="1">
      <c r="A266" s="12" t="str">
        <f>HYPERLINK("http://office.microsoft.com/en-us/excel-help/HP010335654.aspx",HYPERLINK("http://office.microsoft.com/en-us/excel-help/HP010335668.aspx","NORMSINV"))</f>
        <v>NORMSINV</v>
      </c>
      <c r="B266" s="13" t="s">
        <v>41</v>
      </c>
      <c r="C266" s="9" t="s">
        <v>7</v>
      </c>
      <c r="D266" s="9" t="s">
        <v>7</v>
      </c>
      <c r="E266" s="9" t="s">
        <v>7</v>
      </c>
      <c r="F266" s="9" t="s">
        <v>7</v>
      </c>
      <c r="G266" s="6" t="s">
        <v>253</v>
      </c>
      <c r="H266" s="28"/>
    </row>
    <row r="267" spans="1:8" s="4" customFormat="1" ht="40.5" customHeight="1">
      <c r="A267" s="14" t="str">
        <f>HYPERLINK("http://office.microsoft.com/en-us/excel-help/HP010342725.aspx",HYPERLINK("http://office.microsoft.com/en-us/excel-help/HP010335668.aspx","NOT"))</f>
        <v>NOT</v>
      </c>
      <c r="B267" s="15" t="s">
        <v>19</v>
      </c>
      <c r="C267" s="10" t="s">
        <v>7</v>
      </c>
      <c r="D267" s="10" t="s">
        <v>7</v>
      </c>
      <c r="E267" s="10" t="s">
        <v>7</v>
      </c>
      <c r="F267" s="10" t="s">
        <v>7</v>
      </c>
      <c r="G267" s="7" t="s">
        <v>254</v>
      </c>
      <c r="H267" s="28"/>
    </row>
    <row r="268" spans="1:8" s="4" customFormat="1" ht="40.5" customHeight="1">
      <c r="A268" s="12" t="str">
        <f>HYPERLINK("http://office.microsoft.com/en-us/excel-help/HP010342726.aspx",HYPERLINK("http://office.microsoft.com/en-us/excel-help/HP010335668.aspx","NOW"))</f>
        <v>NOW</v>
      </c>
      <c r="B268" s="13" t="s">
        <v>97</v>
      </c>
      <c r="C268" s="9" t="s">
        <v>7</v>
      </c>
      <c r="D268" s="9" t="s">
        <v>7</v>
      </c>
      <c r="E268" s="9" t="s">
        <v>7</v>
      </c>
      <c r="F268" s="9" t="s">
        <v>7</v>
      </c>
      <c r="G268" s="6" t="s">
        <v>255</v>
      </c>
      <c r="H268" s="28"/>
    </row>
    <row r="269" spans="1:8" s="4" customFormat="1" ht="40.5" customHeight="1">
      <c r="A269" s="14" t="str">
        <f>HYPERLINK("http://office.microsoft.com/en-us/excel-help/HP010342727.aspx",HYPERLINK("http://office.microsoft.com/en-us/excel-help/HP010335668.aspx","NPER"))</f>
        <v>NPER</v>
      </c>
      <c r="B269" s="15" t="s">
        <v>9</v>
      </c>
      <c r="C269" s="10" t="s">
        <v>7</v>
      </c>
      <c r="D269" s="10" t="s">
        <v>7</v>
      </c>
      <c r="E269" s="10" t="s">
        <v>7</v>
      </c>
      <c r="F269" s="10" t="s">
        <v>7</v>
      </c>
      <c r="G269" s="7" t="s">
        <v>256</v>
      </c>
      <c r="H269" s="28"/>
    </row>
    <row r="270" spans="1:8" s="4" customFormat="1" ht="40.5" customHeight="1">
      <c r="A270" s="12" t="str">
        <f>HYPERLINK("http://office.microsoft.com/en-us/excel-help/HP010342728.aspx",HYPERLINK("http://office.microsoft.com/en-us/excel-help/HP010335668.aspx","NPV"))</f>
        <v>NPV</v>
      </c>
      <c r="B270" s="13" t="s">
        <v>9</v>
      </c>
      <c r="C270" s="9" t="s">
        <v>7</v>
      </c>
      <c r="D270" s="9" t="s">
        <v>7</v>
      </c>
      <c r="E270" s="9" t="s">
        <v>7</v>
      </c>
      <c r="F270" s="9" t="s">
        <v>7</v>
      </c>
      <c r="G270" s="6" t="s">
        <v>257</v>
      </c>
      <c r="H270" s="28"/>
    </row>
    <row r="271" spans="1:8" s="4" customFormat="1" ht="40.5" customHeight="1">
      <c r="A271" s="14" t="str">
        <f>HYPERLINK("http://office.microsoft.com/en-us/excel-help/HP010342730.aspx",HYPERLINK("http://office.microsoft.com/en-us/excel-help/HP010335668.aspx","OCT2BIN"))</f>
        <v>OCT2BIN</v>
      </c>
      <c r="B271" s="15" t="s">
        <v>36</v>
      </c>
      <c r="C271" s="10" t="s">
        <v>7</v>
      </c>
      <c r="D271" s="10" t="s">
        <v>7</v>
      </c>
      <c r="E271" s="10" t="s">
        <v>7</v>
      </c>
      <c r="F271" s="10" t="s">
        <v>7</v>
      </c>
      <c r="G271" s="7" t="s">
        <v>258</v>
      </c>
      <c r="H271" s="28"/>
    </row>
    <row r="272" spans="1:8" s="4" customFormat="1" ht="40.5" customHeight="1">
      <c r="A272" s="12" t="str">
        <f>HYPERLINK("http://office.microsoft.com/en-us/excel-help/HP010342731.aspx",HYPERLINK("http://office.microsoft.com/en-us/excel-help/HP010335668.aspx","OCT2DEC"))</f>
        <v>OCT2DEC</v>
      </c>
      <c r="B272" s="13" t="s">
        <v>36</v>
      </c>
      <c r="C272" s="9" t="s">
        <v>7</v>
      </c>
      <c r="D272" s="9" t="s">
        <v>7</v>
      </c>
      <c r="E272" s="9" t="s">
        <v>7</v>
      </c>
      <c r="F272" s="9" t="s">
        <v>7</v>
      </c>
      <c r="G272" s="6" t="s">
        <v>259</v>
      </c>
      <c r="H272" s="28"/>
    </row>
    <row r="273" spans="1:8" s="4" customFormat="1" ht="40.5" customHeight="1">
      <c r="A273" s="14" t="str">
        <f>HYPERLINK("http://office.microsoft.com/en-us/excel-help/HP010342732.aspx",HYPERLINK("http://office.microsoft.com/en-us/excel-help/HP010335668.aspx","OCT2HEX"))</f>
        <v>OCT2HEX</v>
      </c>
      <c r="B273" s="15" t="s">
        <v>36</v>
      </c>
      <c r="C273" s="10" t="s">
        <v>7</v>
      </c>
      <c r="D273" s="10" t="s">
        <v>7</v>
      </c>
      <c r="E273" s="10" t="s">
        <v>7</v>
      </c>
      <c r="F273" s="10" t="s">
        <v>7</v>
      </c>
      <c r="G273" s="7" t="s">
        <v>260</v>
      </c>
      <c r="H273" s="28"/>
    </row>
    <row r="274" spans="1:8" s="4" customFormat="1" ht="40.5" customHeight="1">
      <c r="A274" s="12" t="str">
        <f>HYPERLINK("http://office.microsoft.com/en-us/excel-help/HP010342733.aspx",HYPERLINK("http://office.microsoft.com/en-us/excel-help/HP010335668.aspx","ODD"))</f>
        <v>ODD</v>
      </c>
      <c r="B274" s="13" t="s">
        <v>6</v>
      </c>
      <c r="C274" s="9" t="s">
        <v>7</v>
      </c>
      <c r="D274" s="9" t="s">
        <v>7</v>
      </c>
      <c r="E274" s="9" t="s">
        <v>7</v>
      </c>
      <c r="F274" s="9" t="s">
        <v>7</v>
      </c>
      <c r="G274" s="6" t="s">
        <v>261</v>
      </c>
      <c r="H274" s="28"/>
    </row>
    <row r="275" spans="1:8" s="4" customFormat="1" ht="40.5" customHeight="1">
      <c r="A275" s="14" t="str">
        <f>HYPERLINK("http://office.microsoft.com/en-us/excel-help/HP010342734.aspx",HYPERLINK("http://office.microsoft.com/en-us/excel-help/HP010335668.aspx","ODDFPRICE"))</f>
        <v>ODDFPRICE</v>
      </c>
      <c r="B275" s="15" t="s">
        <v>9</v>
      </c>
      <c r="C275" s="10" t="s">
        <v>7</v>
      </c>
      <c r="D275" s="10" t="s">
        <v>7</v>
      </c>
      <c r="E275" s="10" t="s">
        <v>7</v>
      </c>
      <c r="F275" s="10" t="s">
        <v>7</v>
      </c>
      <c r="G275" s="7" t="s">
        <v>262</v>
      </c>
      <c r="H275" s="28"/>
    </row>
    <row r="276" spans="1:8" s="4" customFormat="1" ht="40.5" customHeight="1">
      <c r="A276" s="12" t="str">
        <f>HYPERLINK("http://office.microsoft.com/en-us/excel-help/HP010342735.aspx",HYPERLINK("http://office.microsoft.com/en-us/excel-help/HP010335668.aspx","ODDFYIELD"))</f>
        <v>ODDFYIELD</v>
      </c>
      <c r="B276" s="13" t="s">
        <v>9</v>
      </c>
      <c r="C276" s="9" t="s">
        <v>7</v>
      </c>
      <c r="D276" s="9" t="s">
        <v>7</v>
      </c>
      <c r="E276" s="9" t="s">
        <v>7</v>
      </c>
      <c r="F276" s="9" t="s">
        <v>7</v>
      </c>
      <c r="G276" s="6" t="s">
        <v>263</v>
      </c>
      <c r="H276" s="28"/>
    </row>
    <row r="277" spans="1:8" s="4" customFormat="1" ht="40.5" customHeight="1">
      <c r="A277" s="14" t="str">
        <f>HYPERLINK("http://office.microsoft.com/en-us/excel-help/HP010342736.aspx",HYPERLINK("http://office.microsoft.com/en-us/excel-help/HP010335668.aspx","ODDLPRICE"))</f>
        <v>ODDLPRICE</v>
      </c>
      <c r="B277" s="15" t="s">
        <v>9</v>
      </c>
      <c r="C277" s="10" t="s">
        <v>7</v>
      </c>
      <c r="D277" s="10" t="s">
        <v>7</v>
      </c>
      <c r="E277" s="10" t="s">
        <v>7</v>
      </c>
      <c r="F277" s="10" t="s">
        <v>7</v>
      </c>
      <c r="G277" s="7" t="s">
        <v>264</v>
      </c>
      <c r="H277" s="28"/>
    </row>
    <row r="278" spans="1:8" s="4" customFormat="1" ht="40.5" customHeight="1">
      <c r="A278" s="12" t="str">
        <f>HYPERLINK("http://office.microsoft.com/en-us/excel-help/HP010342737.aspx",HYPERLINK("http://office.microsoft.com/en-us/excel-help/HP010335668.aspx","ODDLYIELD"))</f>
        <v>ODDLYIELD</v>
      </c>
      <c r="B278" s="13" t="s">
        <v>9</v>
      </c>
      <c r="C278" s="9" t="s">
        <v>7</v>
      </c>
      <c r="D278" s="9" t="s">
        <v>7</v>
      </c>
      <c r="E278" s="9" t="s">
        <v>7</v>
      </c>
      <c r="F278" s="9" t="s">
        <v>7</v>
      </c>
      <c r="G278" s="6" t="s">
        <v>265</v>
      </c>
      <c r="H278" s="28"/>
    </row>
    <row r="279" spans="1:8" s="4" customFormat="1" ht="40.5" customHeight="1">
      <c r="A279" s="14" t="str">
        <f>HYPERLINK("http://office.microsoft.com/en-us/excel-help/HP010342739.aspx",HYPERLINK("http://office.microsoft.com/en-us/excel-help/HP010335668.aspx","OFFSET"))</f>
        <v>OFFSET</v>
      </c>
      <c r="B279" s="15" t="s">
        <v>15</v>
      </c>
      <c r="C279" s="10" t="s">
        <v>7</v>
      </c>
      <c r="D279" s="10" t="s">
        <v>7</v>
      </c>
      <c r="E279" s="10" t="s">
        <v>7</v>
      </c>
      <c r="F279" s="10" t="s">
        <v>7</v>
      </c>
      <c r="G279" s="7" t="s">
        <v>266</v>
      </c>
      <c r="H279" s="28"/>
    </row>
    <row r="280" spans="1:8" s="4" customFormat="1" ht="40.5" customHeight="1">
      <c r="A280" s="12" t="str">
        <f>HYPERLINK("http://office.microsoft.com/en-us/excel-help/HP010342743.aspx",HYPERLINK("http://office.microsoft.com/en-us/excel-help/HP010335668.aspx","OR"))</f>
        <v>OR</v>
      </c>
      <c r="B280" s="13" t="s">
        <v>19</v>
      </c>
      <c r="C280" s="9" t="s">
        <v>7</v>
      </c>
      <c r="D280" s="9" t="s">
        <v>7</v>
      </c>
      <c r="E280" s="9" t="s">
        <v>7</v>
      </c>
      <c r="F280" s="9" t="s">
        <v>7</v>
      </c>
      <c r="G280" s="6" t="s">
        <v>267</v>
      </c>
      <c r="H280" s="28"/>
    </row>
    <row r="281" spans="1:8" s="4" customFormat="1" ht="40.5" customHeight="1">
      <c r="A281" s="14" t="str">
        <f>HYPERLINK("http://office.microsoft.com/en-us/excel-help/HP010342758.aspx",HYPERLINK("http://office.microsoft.com/en-us/excel-help/HP010335668.aspx","PEARSON"))</f>
        <v>PEARSON</v>
      </c>
      <c r="B281" s="15" t="s">
        <v>29</v>
      </c>
      <c r="C281" s="10" t="s">
        <v>7</v>
      </c>
      <c r="D281" s="10" t="s">
        <v>7</v>
      </c>
      <c r="E281" s="10" t="s">
        <v>7</v>
      </c>
      <c r="F281" s="10" t="s">
        <v>7</v>
      </c>
      <c r="G281" s="7" t="s">
        <v>268</v>
      </c>
      <c r="H281" s="28"/>
    </row>
    <row r="282" spans="1:8" s="4" customFormat="1" ht="40.5" customHeight="1">
      <c r="A282" s="12" t="str">
        <f>HYPERLINK("http://office.microsoft.com/en-us/excel-help/HA010345439.aspx",HYPERLINK("http://office.microsoft.com/en-us/excel-help/HP010335668.aspx","PERCENTILE.EXC"))</f>
        <v>PERCENTILE.EXC</v>
      </c>
      <c r="B282" s="13" t="s">
        <v>29</v>
      </c>
      <c r="C282" s="9" t="s">
        <v>7</v>
      </c>
      <c r="D282" s="9" t="s">
        <v>7</v>
      </c>
      <c r="E282" s="26" t="s">
        <v>13</v>
      </c>
      <c r="F282" s="26" t="s">
        <v>13</v>
      </c>
      <c r="G282" s="6" t="s">
        <v>269</v>
      </c>
      <c r="H282" s="28"/>
    </row>
    <row r="283" spans="1:8" s="4" customFormat="1" ht="40.5" customHeight="1">
      <c r="A283" s="14" t="str">
        <f>HYPERLINK("http://office.microsoft.com/en-us/excel-help/HP010335693.aspx",HYPERLINK("http://office.microsoft.com/en-us/excel-help/HP010335668.aspx","PERCENTILE.INC"))</f>
        <v>PERCENTILE.INC</v>
      </c>
      <c r="B283" s="15" t="s">
        <v>29</v>
      </c>
      <c r="C283" s="10" t="s">
        <v>7</v>
      </c>
      <c r="D283" s="10" t="s">
        <v>7</v>
      </c>
      <c r="E283" s="25" t="s">
        <v>13</v>
      </c>
      <c r="F283" s="25" t="s">
        <v>13</v>
      </c>
      <c r="G283" s="7" t="s">
        <v>270</v>
      </c>
      <c r="H283" s="28"/>
    </row>
    <row r="284" spans="1:8" s="4" customFormat="1" ht="40.5" customHeight="1">
      <c r="A284" s="12" t="str">
        <f>HYPERLINK("http://office.microsoft.com/en-us/excel-help/HP010335655.aspx",HYPERLINK("http://office.microsoft.com/en-us/excel-help/HP010335668.aspx","PERCENTILE"))</f>
        <v>PERCENTILE</v>
      </c>
      <c r="B284" s="13" t="s">
        <v>41</v>
      </c>
      <c r="C284" s="9" t="s">
        <v>7</v>
      </c>
      <c r="D284" s="9" t="s">
        <v>7</v>
      </c>
      <c r="E284" s="9" t="s">
        <v>7</v>
      </c>
      <c r="F284" s="9" t="s">
        <v>7</v>
      </c>
      <c r="G284" s="6" t="s">
        <v>270</v>
      </c>
      <c r="H284" s="28"/>
    </row>
    <row r="285" spans="1:8" s="4" customFormat="1" ht="40.5" customHeight="1">
      <c r="A285" s="14" t="str">
        <f>HYPERLINK("http://office.microsoft.com/en-us/excel-help/HA010345484.aspx",HYPERLINK("http://office.microsoft.com/en-us/excel-help/HP010335668.aspx","PERCENTRANK.EXC"))</f>
        <v>PERCENTRANK.EXC</v>
      </c>
      <c r="B285" s="15" t="s">
        <v>29</v>
      </c>
      <c r="C285" s="10" t="s">
        <v>7</v>
      </c>
      <c r="D285" s="10" t="s">
        <v>7</v>
      </c>
      <c r="E285" s="25" t="s">
        <v>13</v>
      </c>
      <c r="F285" s="25" t="s">
        <v>13</v>
      </c>
      <c r="G285" s="7" t="s">
        <v>271</v>
      </c>
      <c r="H285" s="28"/>
    </row>
    <row r="286" spans="1:8" s="4" customFormat="1" ht="40.5" customHeight="1">
      <c r="A286" s="12" t="str">
        <f>HYPERLINK("http://office.microsoft.com/en-us/excel-help/HP010335694.aspx",HYPERLINK("http://office.microsoft.com/en-us/excel-help/HP010335668.aspx","PERCENTRANK.INC"))</f>
        <v>PERCENTRANK.INC</v>
      </c>
      <c r="B286" s="13" t="s">
        <v>29</v>
      </c>
      <c r="C286" s="9" t="s">
        <v>7</v>
      </c>
      <c r="D286" s="9" t="s">
        <v>7</v>
      </c>
      <c r="E286" s="26" t="s">
        <v>13</v>
      </c>
      <c r="F286" s="26" t="s">
        <v>13</v>
      </c>
      <c r="G286" s="6" t="s">
        <v>272</v>
      </c>
      <c r="H286" s="28"/>
    </row>
    <row r="287" spans="1:8" s="4" customFormat="1" ht="40.5" customHeight="1">
      <c r="A287" s="14" t="str">
        <f>HYPERLINK("http://office.microsoft.com/en-us/excel-help/HP010335656.aspx",HYPERLINK("http://office.microsoft.com/en-us/excel-help/HP010335668.aspx","PERCENTRANK"))</f>
        <v>PERCENTRANK</v>
      </c>
      <c r="B287" s="15" t="s">
        <v>41</v>
      </c>
      <c r="C287" s="10" t="s">
        <v>7</v>
      </c>
      <c r="D287" s="10" t="s">
        <v>7</v>
      </c>
      <c r="E287" s="10" t="s">
        <v>7</v>
      </c>
      <c r="F287" s="10" t="s">
        <v>7</v>
      </c>
      <c r="G287" s="7" t="s">
        <v>272</v>
      </c>
      <c r="H287" s="28"/>
    </row>
    <row r="288" spans="1:8" s="4" customFormat="1" ht="40.5" customHeight="1">
      <c r="A288" s="12" t="str">
        <f>HYPERLINK("http://office.microsoft.com/en-us/excel-help/HP010342763.aspx",HYPERLINK("http://office.microsoft.com/en-us/excel-help/HP010335668.aspx","PERMUT"))</f>
        <v>PERMUT</v>
      </c>
      <c r="B288" s="13" t="s">
        <v>29</v>
      </c>
      <c r="C288" s="9" t="s">
        <v>7</v>
      </c>
      <c r="D288" s="9" t="s">
        <v>7</v>
      </c>
      <c r="E288" s="9" t="s">
        <v>7</v>
      </c>
      <c r="F288" s="9" t="s">
        <v>7</v>
      </c>
      <c r="G288" s="6" t="s">
        <v>273</v>
      </c>
      <c r="H288" s="28"/>
    </row>
    <row r="289" spans="1:8" s="4" customFormat="1" ht="40.5" customHeight="1">
      <c r="A289" s="14" t="str">
        <f>HYPERLINK("http://office.microsoft.com/en-us/excel-help/HP010342764.aspx",HYPERLINK("http://office.microsoft.com/en-us/excel-help/HP010335668.aspx","PHONETIC"))</f>
        <v>PHONETIC</v>
      </c>
      <c r="B289" s="15" t="s">
        <v>22</v>
      </c>
      <c r="C289" s="10" t="s">
        <v>7</v>
      </c>
      <c r="D289" s="10" t="s">
        <v>7</v>
      </c>
      <c r="E289" s="10" t="s">
        <v>7</v>
      </c>
      <c r="F289" s="10" t="s">
        <v>7</v>
      </c>
      <c r="G289" s="7" t="s">
        <v>274</v>
      </c>
      <c r="H289" s="28"/>
    </row>
    <row r="290" spans="1:8" s="4" customFormat="1" ht="40.5" customHeight="1">
      <c r="A290" s="12" t="str">
        <f>HYPERLINK("http://office.microsoft.com/en-us/excel-help/HP010342765.aspx",HYPERLINK("http://office.microsoft.com/en-us/excel-help/HP010335668.aspx","PI"))</f>
        <v>PI</v>
      </c>
      <c r="B290" s="13" t="s">
        <v>6</v>
      </c>
      <c r="C290" s="9" t="s">
        <v>7</v>
      </c>
      <c r="D290" s="9" t="s">
        <v>7</v>
      </c>
      <c r="E290" s="9" t="s">
        <v>7</v>
      </c>
      <c r="F290" s="9" t="s">
        <v>7</v>
      </c>
      <c r="G290" s="6" t="s">
        <v>275</v>
      </c>
      <c r="H290" s="28"/>
    </row>
    <row r="291" spans="1:8" s="4" customFormat="1" ht="40.5" customHeight="1">
      <c r="A291" s="14" t="str">
        <f>HYPERLINK("http://office.microsoft.com/en-us/excel-help/HP010342769.aspx",HYPERLINK("http://office.microsoft.com/en-us/excel-help/HP010335668.aspx","PMT"))</f>
        <v>PMT</v>
      </c>
      <c r="B291" s="15" t="s">
        <v>9</v>
      </c>
      <c r="C291" s="10" t="s">
        <v>7</v>
      </c>
      <c r="D291" s="10" t="s">
        <v>7</v>
      </c>
      <c r="E291" s="10" t="s">
        <v>7</v>
      </c>
      <c r="F291" s="10" t="s">
        <v>7</v>
      </c>
      <c r="G291" s="7" t="s">
        <v>276</v>
      </c>
      <c r="H291" s="28"/>
    </row>
    <row r="292" spans="1:8" s="4" customFormat="1" ht="40.5" customHeight="1">
      <c r="A292" s="12" t="str">
        <f>HYPERLINK("http://office.microsoft.com/en-us/excel-help/HP010335695.aspx",HYPERLINK("http://office.microsoft.com/en-us/excel-help/HP010335668.aspx","POISSON.DIST"))</f>
        <v>POISSON.DIST</v>
      </c>
      <c r="B292" s="13" t="s">
        <v>29</v>
      </c>
      <c r="C292" s="9" t="s">
        <v>7</v>
      </c>
      <c r="D292" s="9" t="s">
        <v>7</v>
      </c>
      <c r="E292" s="26" t="s">
        <v>13</v>
      </c>
      <c r="F292" s="26" t="s">
        <v>13</v>
      </c>
      <c r="G292" s="6" t="s">
        <v>277</v>
      </c>
      <c r="H292" s="28"/>
    </row>
    <row r="293" spans="1:8" s="4" customFormat="1" ht="40.5" customHeight="1">
      <c r="A293" s="14" t="str">
        <f>HYPERLINK("http://office.microsoft.com/en-us/excel-help/HP010335657.aspx",HYPERLINK("http://office.microsoft.com/en-us/excel-help/HP010335668.aspx","POISSON"))</f>
        <v>POISSON</v>
      </c>
      <c r="B293" s="15" t="s">
        <v>41</v>
      </c>
      <c r="C293" s="10" t="s">
        <v>7</v>
      </c>
      <c r="D293" s="10" t="s">
        <v>7</v>
      </c>
      <c r="E293" s="10" t="s">
        <v>7</v>
      </c>
      <c r="F293" s="10" t="s">
        <v>7</v>
      </c>
      <c r="G293" s="7" t="s">
        <v>277</v>
      </c>
      <c r="H293" s="28"/>
    </row>
    <row r="294" spans="1:8" s="4" customFormat="1" ht="40.5" customHeight="1">
      <c r="A294" s="12" t="str">
        <f>HYPERLINK("http://office.microsoft.com/en-us/excel-help/HP010342773.aspx",HYPERLINK("http://office.microsoft.com/en-us/excel-help/HP010335668.aspx","POWER"))</f>
        <v>POWER</v>
      </c>
      <c r="B294" s="13" t="s">
        <v>6</v>
      </c>
      <c r="C294" s="9" t="s">
        <v>7</v>
      </c>
      <c r="D294" s="9" t="s">
        <v>7</v>
      </c>
      <c r="E294" s="9" t="s">
        <v>7</v>
      </c>
      <c r="F294" s="9" t="s">
        <v>7</v>
      </c>
      <c r="G294" s="6" t="s">
        <v>278</v>
      </c>
      <c r="H294" s="28"/>
    </row>
    <row r="295" spans="1:8" s="4" customFormat="1" ht="40.5" customHeight="1">
      <c r="A295" s="14" t="str">
        <f>HYPERLINK("http://office.microsoft.com/en-us/excel-help/HP010342774.aspx",HYPERLINK("http://office.microsoft.com/en-us/excel-help/HP010335668.aspx","PPMT"))</f>
        <v>PPMT</v>
      </c>
      <c r="B295" s="15" t="s">
        <v>9</v>
      </c>
      <c r="C295" s="10" t="s">
        <v>7</v>
      </c>
      <c r="D295" s="10" t="s">
        <v>7</v>
      </c>
      <c r="E295" s="10" t="s">
        <v>7</v>
      </c>
      <c r="F295" s="10" t="s">
        <v>7</v>
      </c>
      <c r="G295" s="7" t="s">
        <v>279</v>
      </c>
      <c r="H295" s="28"/>
    </row>
    <row r="296" spans="1:8" s="4" customFormat="1" ht="40.5" customHeight="1">
      <c r="A296" s="12" t="str">
        <f>HYPERLINK("http://office.microsoft.com/en-us/excel-help/HP010342790.aspx",HYPERLINK("http://office.microsoft.com/en-us/excel-help/HP010335668.aspx","PRICE"))</f>
        <v>PRICE</v>
      </c>
      <c r="B296" s="13" t="s">
        <v>9</v>
      </c>
      <c r="C296" s="9" t="s">
        <v>7</v>
      </c>
      <c r="D296" s="9" t="s">
        <v>7</v>
      </c>
      <c r="E296" s="9" t="s">
        <v>7</v>
      </c>
      <c r="F296" s="9" t="s">
        <v>7</v>
      </c>
      <c r="G296" s="6" t="s">
        <v>280</v>
      </c>
      <c r="H296" s="28"/>
    </row>
    <row r="297" spans="1:8" s="4" customFormat="1" ht="40.5" customHeight="1">
      <c r="A297" s="14" t="str">
        <f>HYPERLINK("http://office.microsoft.com/en-us/excel-help/HP010342791.aspx",HYPERLINK("http://office.microsoft.com/en-us/excel-help/HP010335668.aspx","PRICEDISC"))</f>
        <v>PRICEDISC</v>
      </c>
      <c r="B297" s="15" t="s">
        <v>9</v>
      </c>
      <c r="C297" s="10" t="s">
        <v>7</v>
      </c>
      <c r="D297" s="10" t="s">
        <v>7</v>
      </c>
      <c r="E297" s="10" t="s">
        <v>7</v>
      </c>
      <c r="F297" s="10" t="s">
        <v>7</v>
      </c>
      <c r="G297" s="7" t="s">
        <v>281</v>
      </c>
      <c r="H297" s="28"/>
    </row>
    <row r="298" spans="1:8" s="4" customFormat="1" ht="40.5" customHeight="1">
      <c r="A298" s="12" t="str">
        <f>HYPERLINK("http://office.microsoft.com/en-us/excel-help/HP010342792.aspx",HYPERLINK("http://office.microsoft.com/en-us/excel-help/HP010335668.aspx","PRICEMAT"))</f>
        <v>PRICEMAT</v>
      </c>
      <c r="B298" s="13" t="s">
        <v>9</v>
      </c>
      <c r="C298" s="9" t="s">
        <v>7</v>
      </c>
      <c r="D298" s="9" t="s">
        <v>7</v>
      </c>
      <c r="E298" s="9" t="s">
        <v>7</v>
      </c>
      <c r="F298" s="9" t="s">
        <v>7</v>
      </c>
      <c r="G298" s="6" t="s">
        <v>282</v>
      </c>
      <c r="H298" s="28"/>
    </row>
    <row r="299" spans="1:8" s="4" customFormat="1" ht="40.5" customHeight="1">
      <c r="A299" s="14" t="str">
        <f>HYPERLINK("http://office.microsoft.com/en-us/excel-help/HP010342801.aspx",HYPERLINK("http://office.microsoft.com/en-us/excel-help/HP010335668.aspx","PROB"))</f>
        <v>PROB</v>
      </c>
      <c r="B299" s="15" t="s">
        <v>29</v>
      </c>
      <c r="C299" s="10" t="s">
        <v>7</v>
      </c>
      <c r="D299" s="10" t="s">
        <v>7</v>
      </c>
      <c r="E299" s="10" t="s">
        <v>7</v>
      </c>
      <c r="F299" s="10" t="s">
        <v>7</v>
      </c>
      <c r="G299" s="7" t="s">
        <v>283</v>
      </c>
      <c r="H299" s="28"/>
    </row>
    <row r="300" spans="1:8" s="4" customFormat="1" ht="40.5" customHeight="1">
      <c r="A300" s="12" t="str">
        <f>HYPERLINK("http://office.microsoft.com/en-us/excel-help/HP010342802.aspx",HYPERLINK("http://office.microsoft.com/en-us/excel-help/HP010335668.aspx","PRODUCT"))</f>
        <v>PRODUCT</v>
      </c>
      <c r="B300" s="13" t="s">
        <v>6</v>
      </c>
      <c r="C300" s="9" t="s">
        <v>7</v>
      </c>
      <c r="D300" s="9" t="s">
        <v>7</v>
      </c>
      <c r="E300" s="9" t="s">
        <v>7</v>
      </c>
      <c r="F300" s="9" t="s">
        <v>7</v>
      </c>
      <c r="G300" s="6" t="s">
        <v>284</v>
      </c>
      <c r="H300" s="28"/>
    </row>
    <row r="301" spans="1:8" s="4" customFormat="1" ht="40.5" customHeight="1">
      <c r="A301" s="14" t="str">
        <f>HYPERLINK("http://office.microsoft.com/en-us/excel-help/HP010342805.aspx",HYPERLINK("http://office.microsoft.com/en-us/excel-help/HP010335668.aspx","PROPER"))</f>
        <v>PROPER</v>
      </c>
      <c r="B301" s="15" t="s">
        <v>22</v>
      </c>
      <c r="C301" s="10" t="s">
        <v>7</v>
      </c>
      <c r="D301" s="10" t="s">
        <v>7</v>
      </c>
      <c r="E301" s="10" t="s">
        <v>7</v>
      </c>
      <c r="F301" s="10" t="s">
        <v>7</v>
      </c>
      <c r="G301" s="7" t="s">
        <v>285</v>
      </c>
      <c r="H301" s="28"/>
    </row>
    <row r="302" spans="1:8" s="4" customFormat="1" ht="40.5" customHeight="1">
      <c r="A302" s="12" t="str">
        <f>HYPERLINK("http://office.microsoft.com/en-us/excel-help/HP010342810.aspx",HYPERLINK("http://office.microsoft.com/en-us/excel-help/HP010335668.aspx","PV"))</f>
        <v>PV</v>
      </c>
      <c r="B302" s="13" t="s">
        <v>9</v>
      </c>
      <c r="C302" s="9" t="s">
        <v>7</v>
      </c>
      <c r="D302" s="9" t="s">
        <v>7</v>
      </c>
      <c r="E302" s="9" t="s">
        <v>7</v>
      </c>
      <c r="F302" s="9" t="s">
        <v>7</v>
      </c>
      <c r="G302" s="6" t="s">
        <v>286</v>
      </c>
      <c r="H302" s="28"/>
    </row>
    <row r="303" spans="1:8" s="4" customFormat="1" ht="40.5" customHeight="1">
      <c r="A303" s="14" t="str">
        <f>HYPERLINK("http://office.microsoft.com/en-us/excel-help/HP010335658.aspx",HYPERLINK("http://office.microsoft.com/en-us/excel-help/HP010335668.aspx","QUARTILE"))</f>
        <v>QUARTILE</v>
      </c>
      <c r="B303" s="15" t="s">
        <v>41</v>
      </c>
      <c r="C303" s="10" t="s">
        <v>7</v>
      </c>
      <c r="D303" s="10" t="s">
        <v>7</v>
      </c>
      <c r="E303" s="10" t="s">
        <v>7</v>
      </c>
      <c r="F303" s="10" t="s">
        <v>7</v>
      </c>
      <c r="G303" s="7" t="s">
        <v>287</v>
      </c>
      <c r="H303" s="28"/>
    </row>
    <row r="304" spans="1:8" s="4" customFormat="1" ht="40.5" customHeight="1">
      <c r="A304" s="12" t="str">
        <f>HYPERLINK("http://office.microsoft.com/en-us/excel-help/HA010345346.aspx",HYPERLINK("http://office.microsoft.com/en-us/excel-help/HP010335668.aspx","QUARTILE.EXC"))</f>
        <v>QUARTILE.EXC</v>
      </c>
      <c r="B304" s="13" t="s">
        <v>29</v>
      </c>
      <c r="C304" s="9" t="s">
        <v>7</v>
      </c>
      <c r="D304" s="9" t="s">
        <v>7</v>
      </c>
      <c r="E304" s="26" t="s">
        <v>13</v>
      </c>
      <c r="F304" s="26" t="s">
        <v>13</v>
      </c>
      <c r="G304" s="6" t="s">
        <v>288</v>
      </c>
      <c r="H304" s="28"/>
    </row>
    <row r="305" spans="1:8" s="4" customFormat="1" ht="40.5" customHeight="1">
      <c r="A305" s="14" t="str">
        <f>HYPERLINK("http://office.microsoft.com/en-us/excel-help/HP010335696.aspx",HYPERLINK("http://office.microsoft.com/en-us/excel-help/HP010335668.aspx","QUARTILE.INC"))</f>
        <v>QUARTILE.INC</v>
      </c>
      <c r="B305" s="15" t="s">
        <v>29</v>
      </c>
      <c r="C305" s="10" t="s">
        <v>7</v>
      </c>
      <c r="D305" s="10" t="s">
        <v>7</v>
      </c>
      <c r="E305" s="25" t="s">
        <v>13</v>
      </c>
      <c r="F305" s="25" t="s">
        <v>13</v>
      </c>
      <c r="G305" s="7" t="s">
        <v>287</v>
      </c>
      <c r="H305" s="28"/>
    </row>
    <row r="306" spans="1:8" s="4" customFormat="1" ht="40.5" customHeight="1">
      <c r="A306" s="12" t="str">
        <f>HYPERLINK("http://office.microsoft.com/en-us/excel-help/HP010342813.aspx",HYPERLINK("http://office.microsoft.com/en-us/excel-help/HP010335668.aspx","QUOTIENT"))</f>
        <v>QUOTIENT</v>
      </c>
      <c r="B306" s="13" t="s">
        <v>6</v>
      </c>
      <c r="C306" s="9" t="s">
        <v>7</v>
      </c>
      <c r="D306" s="9" t="s">
        <v>7</v>
      </c>
      <c r="E306" s="9" t="s">
        <v>7</v>
      </c>
      <c r="F306" s="9" t="s">
        <v>7</v>
      </c>
      <c r="G306" s="6" t="s">
        <v>289</v>
      </c>
      <c r="H306" s="28"/>
    </row>
    <row r="307" spans="1:8" s="4" customFormat="1" ht="40.5" customHeight="1">
      <c r="A307" s="14" t="str">
        <f>HYPERLINK("http://office.microsoft.com/en-us/excel-help/HP010342814.aspx",HYPERLINK("http://office.microsoft.com/en-us/excel-help/HP010335668.aspx","RADIANS"))</f>
        <v>RADIANS</v>
      </c>
      <c r="B307" s="15" t="s">
        <v>6</v>
      </c>
      <c r="C307" s="10" t="s">
        <v>7</v>
      </c>
      <c r="D307" s="10" t="s">
        <v>7</v>
      </c>
      <c r="E307" s="10" t="s">
        <v>7</v>
      </c>
      <c r="F307" s="10" t="s">
        <v>7</v>
      </c>
      <c r="G307" s="7" t="s">
        <v>290</v>
      </c>
      <c r="H307" s="28"/>
    </row>
    <row r="308" spans="1:8" s="4" customFormat="1" ht="40.5" customHeight="1">
      <c r="A308" s="12" t="str">
        <f>HYPERLINK("http://office.microsoft.com/en-us/excel-help/HP010342816.aspx",HYPERLINK("http://office.microsoft.com/en-us/excel-help/HP010335668.aspx","RAND"))</f>
        <v>RAND</v>
      </c>
      <c r="B308" s="13" t="s">
        <v>6</v>
      </c>
      <c r="C308" s="9" t="s">
        <v>7</v>
      </c>
      <c r="D308" s="9" t="s">
        <v>7</v>
      </c>
      <c r="E308" s="9" t="s">
        <v>7</v>
      </c>
      <c r="F308" s="9" t="s">
        <v>7</v>
      </c>
      <c r="G308" s="6" t="s">
        <v>291</v>
      </c>
      <c r="H308" s="28"/>
    </row>
    <row r="309" spans="1:8" s="4" customFormat="1" ht="40.5" customHeight="1">
      <c r="A309" s="14" t="str">
        <f>HYPERLINK("http://office.microsoft.com/en-us/excel-help/HP010342817.aspx",HYPERLINK("http://office.microsoft.com/en-us/excel-help/HP010335668.aspx","RANDBETWEEN"))</f>
        <v>RANDBETWEEN</v>
      </c>
      <c r="B309" s="15" t="s">
        <v>6</v>
      </c>
      <c r="C309" s="10" t="s">
        <v>7</v>
      </c>
      <c r="D309" s="10" t="s">
        <v>7</v>
      </c>
      <c r="E309" s="10" t="s">
        <v>7</v>
      </c>
      <c r="F309" s="10" t="s">
        <v>7</v>
      </c>
      <c r="G309" s="7" t="s">
        <v>292</v>
      </c>
      <c r="H309" s="28"/>
    </row>
    <row r="310" spans="1:8" s="4" customFormat="1" ht="40.5" customHeight="1">
      <c r="A310" s="12" t="str">
        <f>HYPERLINK("http://office.microsoft.com/en-us/excel-help/HA010345377.aspx",HYPERLINK("http://office.microsoft.com/en-us/excel-help/HP010335668.aspx","RANK.AVG"))</f>
        <v>RANK.AVG</v>
      </c>
      <c r="B310" s="13" t="s">
        <v>29</v>
      </c>
      <c r="C310" s="9" t="s">
        <v>7</v>
      </c>
      <c r="D310" s="9" t="s">
        <v>7</v>
      </c>
      <c r="E310" s="26" t="s">
        <v>13</v>
      </c>
      <c r="F310" s="26" t="s">
        <v>13</v>
      </c>
      <c r="G310" s="6" t="s">
        <v>293</v>
      </c>
      <c r="H310" s="28"/>
    </row>
    <row r="311" spans="1:8" s="4" customFormat="1" ht="40.5" customHeight="1">
      <c r="A311" s="14" t="str">
        <f>HYPERLINK("http://office.microsoft.com/en-us/excel-help/HP010335687.aspx",HYPERLINK("http://office.microsoft.com/en-us/excel-help/HP010335668.aspx","RANK.EQ"))</f>
        <v>RANK.EQ</v>
      </c>
      <c r="B311" s="15" t="s">
        <v>29</v>
      </c>
      <c r="C311" s="10" t="s">
        <v>7</v>
      </c>
      <c r="D311" s="10" t="s">
        <v>7</v>
      </c>
      <c r="E311" s="25" t="s">
        <v>13</v>
      </c>
      <c r="F311" s="25" t="s">
        <v>13</v>
      </c>
      <c r="G311" s="7" t="s">
        <v>293</v>
      </c>
      <c r="H311" s="28"/>
    </row>
    <row r="312" spans="1:8" s="4" customFormat="1" ht="40.5" customHeight="1">
      <c r="A312" s="12" t="str">
        <f>HYPERLINK("http://office.microsoft.com/en-us/excel-help/HP010335659.aspx",HYPERLINK("http://office.microsoft.com/en-us/excel-help/HP010335668.aspx","RANK"))</f>
        <v>RANK</v>
      </c>
      <c r="B312" s="13" t="s">
        <v>41</v>
      </c>
      <c r="C312" s="9" t="s">
        <v>7</v>
      </c>
      <c r="D312" s="9" t="s">
        <v>7</v>
      </c>
      <c r="E312" s="9" t="s">
        <v>7</v>
      </c>
      <c r="F312" s="9" t="s">
        <v>7</v>
      </c>
      <c r="G312" s="6" t="s">
        <v>293</v>
      </c>
      <c r="H312" s="28"/>
    </row>
    <row r="313" spans="1:8" s="4" customFormat="1" ht="40.5" customHeight="1">
      <c r="A313" s="14" t="str">
        <f>HYPERLINK("http://office.microsoft.com/en-us/excel-help/HP010342819.aspx",HYPERLINK("http://office.microsoft.com/en-us/excel-help/HP010335668.aspx","RATE"))</f>
        <v>RATE</v>
      </c>
      <c r="B313" s="15" t="s">
        <v>9</v>
      </c>
      <c r="C313" s="10" t="s">
        <v>7</v>
      </c>
      <c r="D313" s="10" t="s">
        <v>7</v>
      </c>
      <c r="E313" s="10" t="s">
        <v>7</v>
      </c>
      <c r="F313" s="10" t="s">
        <v>7</v>
      </c>
      <c r="G313" s="7" t="s">
        <v>294</v>
      </c>
      <c r="H313" s="28"/>
    </row>
    <row r="314" spans="1:8" s="4" customFormat="1" ht="40.5" customHeight="1">
      <c r="A314" s="12" t="str">
        <f>HYPERLINK("http://office.microsoft.com/en-us/excel-help/HP010342822.aspx",HYPERLINK("http://office.microsoft.com/en-us/excel-help/HP010335668.aspx","RECEIVED"))</f>
        <v>RECEIVED</v>
      </c>
      <c r="B314" s="13" t="s">
        <v>9</v>
      </c>
      <c r="C314" s="9" t="s">
        <v>7</v>
      </c>
      <c r="D314" s="9" t="s">
        <v>7</v>
      </c>
      <c r="E314" s="9" t="s">
        <v>7</v>
      </c>
      <c r="F314" s="9" t="s">
        <v>7</v>
      </c>
      <c r="G314" s="6" t="s">
        <v>295</v>
      </c>
      <c r="H314" s="28"/>
    </row>
    <row r="315" spans="1:8" s="4" customFormat="1" ht="40.5" customHeight="1">
      <c r="A315" s="14" t="str">
        <f>HYPERLINK("http://office.microsoft.com/en-us/excel-help/HP010342827.aspx",HYPERLINK("http://office.microsoft.com/en-us/excel-help/HP010335668.aspx","REGISTER.ID"))</f>
        <v>REGISTER.ID</v>
      </c>
      <c r="B315" s="15" t="s">
        <v>49</v>
      </c>
      <c r="C315" s="10" t="s">
        <v>7</v>
      </c>
      <c r="D315" s="10" t="s">
        <v>7</v>
      </c>
      <c r="E315" s="10" t="s">
        <v>7</v>
      </c>
      <c r="F315" s="25" t="s">
        <v>13</v>
      </c>
      <c r="G315" s="7" t="s">
        <v>296</v>
      </c>
      <c r="H315" s="28"/>
    </row>
    <row r="316" spans="1:8" s="4" customFormat="1" ht="40.5" customHeight="1">
      <c r="A316" s="12" t="str">
        <f>HYPERLINK("http://office.microsoft.com/en-us/excel-help/HP010342844.aspx",HYPERLINK("http://office.microsoft.com/en-us/excel-help/HP010335668.aspx","REPLACE, REPLACEB"))</f>
        <v>REPLACE, REPLACEB</v>
      </c>
      <c r="B316" s="13" t="s">
        <v>22</v>
      </c>
      <c r="C316" s="9" t="s">
        <v>7</v>
      </c>
      <c r="D316" s="9" t="s">
        <v>7</v>
      </c>
      <c r="E316" s="9" t="s">
        <v>7</v>
      </c>
      <c r="F316" s="9" t="s">
        <v>7</v>
      </c>
      <c r="G316" s="6" t="s">
        <v>297</v>
      </c>
      <c r="H316" s="28"/>
    </row>
    <row r="317" spans="1:8" s="4" customFormat="1" ht="40.5" customHeight="1">
      <c r="A317" s="14" t="str">
        <f>HYPERLINK("http://office.microsoft.com/en-us/excel-help/HP010342846.aspx",HYPERLINK("http://office.microsoft.com/en-us/excel-help/HP010335668.aspx","REPT"))</f>
        <v>REPT</v>
      </c>
      <c r="B317" s="15" t="s">
        <v>22</v>
      </c>
      <c r="C317" s="10" t="s">
        <v>7</v>
      </c>
      <c r="D317" s="10" t="s">
        <v>7</v>
      </c>
      <c r="E317" s="10" t="s">
        <v>7</v>
      </c>
      <c r="F317" s="10" t="s">
        <v>7</v>
      </c>
      <c r="G317" s="7" t="s">
        <v>298</v>
      </c>
      <c r="H317" s="28"/>
    </row>
    <row r="318" spans="1:8" s="4" customFormat="1" ht="40.5" customHeight="1">
      <c r="A318" s="12" t="str">
        <f>HYPERLINK("http://office.microsoft.com/en-us/excel-help/HP010342854.aspx",HYPERLINK("http://office.microsoft.com/en-us/excel-help/HP010335668.aspx","RIGHT, RIGHTB"))</f>
        <v>RIGHT, RIGHTB</v>
      </c>
      <c r="B318" s="13" t="s">
        <v>22</v>
      </c>
      <c r="C318" s="9" t="s">
        <v>7</v>
      </c>
      <c r="D318" s="9" t="s">
        <v>7</v>
      </c>
      <c r="E318" s="9" t="s">
        <v>7</v>
      </c>
      <c r="F318" s="9" t="s">
        <v>7</v>
      </c>
      <c r="G318" s="6" t="s">
        <v>299</v>
      </c>
      <c r="H318" s="28"/>
    </row>
    <row r="319" spans="1:8" s="4" customFormat="1" ht="40.5" customHeight="1">
      <c r="A319" s="14" t="str">
        <f>HYPERLINK("http://office.microsoft.com/en-us/excel-help/HP010342856.aspx",HYPERLINK("http://office.microsoft.com/en-us/excel-help/HP010335668.aspx","ROMAN"))</f>
        <v>ROMAN</v>
      </c>
      <c r="B319" s="15" t="s">
        <v>6</v>
      </c>
      <c r="C319" s="10" t="s">
        <v>7</v>
      </c>
      <c r="D319" s="10" t="s">
        <v>7</v>
      </c>
      <c r="E319" s="10" t="s">
        <v>7</v>
      </c>
      <c r="F319" s="10" t="s">
        <v>7</v>
      </c>
      <c r="G319" s="7" t="s">
        <v>300</v>
      </c>
      <c r="H319" s="28"/>
    </row>
    <row r="320" spans="1:8" s="4" customFormat="1" ht="40.5" customHeight="1">
      <c r="A320" s="12" t="str">
        <f>HYPERLINK("http://office.microsoft.com/en-us/excel-help/HP010342858.aspx",HYPERLINK("http://office.microsoft.com/en-us/excel-help/HP010335668.aspx","ROUND"))</f>
        <v>ROUND</v>
      </c>
      <c r="B320" s="13" t="s">
        <v>6</v>
      </c>
      <c r="C320" s="9" t="s">
        <v>7</v>
      </c>
      <c r="D320" s="9" t="s">
        <v>7</v>
      </c>
      <c r="E320" s="9" t="s">
        <v>7</v>
      </c>
      <c r="F320" s="9" t="s">
        <v>7</v>
      </c>
      <c r="G320" s="6" t="s">
        <v>301</v>
      </c>
      <c r="H320" s="28"/>
    </row>
    <row r="321" spans="1:8" s="4" customFormat="1" ht="40.5" customHeight="1">
      <c r="A321" s="14" t="str">
        <f>HYPERLINK("http://office.microsoft.com/en-us/excel-help/HP010342859.aspx",HYPERLINK("http://office.microsoft.com/en-us/excel-help/HP010335668.aspx","ROUNDDOWN"))</f>
        <v>ROUNDDOWN</v>
      </c>
      <c r="B321" s="15" t="s">
        <v>6</v>
      </c>
      <c r="C321" s="10" t="s">
        <v>7</v>
      </c>
      <c r="D321" s="10" t="s">
        <v>7</v>
      </c>
      <c r="E321" s="10" t="s">
        <v>7</v>
      </c>
      <c r="F321" s="10" t="s">
        <v>7</v>
      </c>
      <c r="G321" s="7" t="s">
        <v>149</v>
      </c>
      <c r="H321" s="28"/>
    </row>
    <row r="322" spans="1:8" s="4" customFormat="1" ht="40.5" customHeight="1">
      <c r="A322" s="12" t="str">
        <f>HYPERLINK("http://office.microsoft.com/en-us/excel-help/HP010342860.aspx",HYPERLINK("http://office.microsoft.com/en-us/excel-help/HP010335668.aspx","ROUNDUP"))</f>
        <v>ROUNDUP</v>
      </c>
      <c r="B322" s="13" t="s">
        <v>6</v>
      </c>
      <c r="C322" s="9" t="s">
        <v>7</v>
      </c>
      <c r="D322" s="9" t="s">
        <v>7</v>
      </c>
      <c r="E322" s="9" t="s">
        <v>7</v>
      </c>
      <c r="F322" s="9" t="s">
        <v>7</v>
      </c>
      <c r="G322" s="6" t="s">
        <v>302</v>
      </c>
      <c r="H322" s="28"/>
    </row>
    <row r="323" spans="1:8" s="4" customFormat="1" ht="40.5" customHeight="1">
      <c r="A323" s="14" t="str">
        <f>HYPERLINK("http://office.microsoft.com/en-us/excel-help/HP010342861.aspx",HYPERLINK("http://office.microsoft.com/en-us/excel-help/HP010335668.aspx","ROW"))</f>
        <v>ROW</v>
      </c>
      <c r="B323" s="15" t="s">
        <v>15</v>
      </c>
      <c r="C323" s="10" t="s">
        <v>7</v>
      </c>
      <c r="D323" s="10" t="s">
        <v>7</v>
      </c>
      <c r="E323" s="10" t="s">
        <v>7</v>
      </c>
      <c r="F323" s="10" t="s">
        <v>7</v>
      </c>
      <c r="G323" s="7" t="s">
        <v>303</v>
      </c>
      <c r="H323" s="28"/>
    </row>
    <row r="324" spans="1:8" s="4" customFormat="1" ht="40.5" customHeight="1">
      <c r="A324" s="12" t="str">
        <f>HYPERLINK("http://office.microsoft.com/en-us/excel-help/HP010342862.aspx",HYPERLINK("http://office.microsoft.com/en-us/excel-help/HP010335668.aspx","ROWS"))</f>
        <v>ROWS</v>
      </c>
      <c r="B324" s="13" t="s">
        <v>15</v>
      </c>
      <c r="C324" s="9" t="s">
        <v>7</v>
      </c>
      <c r="D324" s="9" t="s">
        <v>7</v>
      </c>
      <c r="E324" s="9" t="s">
        <v>7</v>
      </c>
      <c r="F324" s="9" t="s">
        <v>7</v>
      </c>
      <c r="G324" s="6" t="s">
        <v>304</v>
      </c>
      <c r="H324" s="28"/>
    </row>
    <row r="325" spans="1:8" s="4" customFormat="1" ht="40.5" customHeight="1">
      <c r="A325" s="14" t="str">
        <f>HYPERLINK("http://office.microsoft.com/en-us/excel-help/HP010342863.aspx",HYPERLINK("http://office.microsoft.com/en-us/excel-help/HP010335668.aspx","RSQ"))</f>
        <v>RSQ</v>
      </c>
      <c r="B325" s="15" t="s">
        <v>29</v>
      </c>
      <c r="C325" s="10" t="s">
        <v>7</v>
      </c>
      <c r="D325" s="10" t="s">
        <v>7</v>
      </c>
      <c r="E325" s="10" t="s">
        <v>7</v>
      </c>
      <c r="F325" s="10" t="s">
        <v>7</v>
      </c>
      <c r="G325" s="7" t="s">
        <v>305</v>
      </c>
      <c r="H325" s="28"/>
    </row>
    <row r="326" spans="1:8" s="4" customFormat="1" ht="40.5" customHeight="1">
      <c r="A326" s="12" t="str">
        <f>HYPERLINK("http://office.microsoft.com/en-us/excel-help/HP010342864.aspx",HYPERLINK("http://office.microsoft.com/en-us/excel-help/HP010335668.aspx","RTD"))</f>
        <v>RTD</v>
      </c>
      <c r="B326" s="13" t="s">
        <v>15</v>
      </c>
      <c r="C326" s="9" t="s">
        <v>7</v>
      </c>
      <c r="D326" s="9" t="s">
        <v>7</v>
      </c>
      <c r="E326" s="9" t="s">
        <v>7</v>
      </c>
      <c r="F326" s="9" t="s">
        <v>7</v>
      </c>
      <c r="G326" s="6" t="s">
        <v>306</v>
      </c>
      <c r="H326" s="28"/>
    </row>
    <row r="327" spans="1:8" s="4" customFormat="1" ht="40.5" customHeight="1">
      <c r="A327" s="14" t="str">
        <f>HYPERLINK("http://office.microsoft.com/en-us/excel-help/HP010342873.aspx",HYPERLINK("http://office.microsoft.com/en-us/excel-help/HP010335668.aspx","SEARCH, SEARCHB"))</f>
        <v>SEARCH, SEARCHB</v>
      </c>
      <c r="B327" s="15" t="s">
        <v>22</v>
      </c>
      <c r="C327" s="10" t="s">
        <v>7</v>
      </c>
      <c r="D327" s="10" t="s">
        <v>7</v>
      </c>
      <c r="E327" s="10" t="s">
        <v>7</v>
      </c>
      <c r="F327" s="10" t="s">
        <v>7</v>
      </c>
      <c r="G327" s="7" t="s">
        <v>307</v>
      </c>
      <c r="H327" s="28"/>
    </row>
    <row r="328" spans="1:8" s="4" customFormat="1" ht="40.5" customHeight="1">
      <c r="A328" s="12" t="str">
        <f>HYPERLINK("http://office.microsoft.com/en-us/excel-help/HP010342874.aspx",HYPERLINK("http://office.microsoft.com/en-us/excel-help/HP010335668.aspx","SECOND"))</f>
        <v>SECOND</v>
      </c>
      <c r="B328" s="13" t="s">
        <v>97</v>
      </c>
      <c r="C328" s="9" t="s">
        <v>7</v>
      </c>
      <c r="D328" s="9" t="s">
        <v>7</v>
      </c>
      <c r="E328" s="9" t="s">
        <v>7</v>
      </c>
      <c r="F328" s="9" t="s">
        <v>7</v>
      </c>
      <c r="G328" s="6" t="s">
        <v>308</v>
      </c>
      <c r="H328" s="28"/>
    </row>
    <row r="329" spans="1:8" s="4" customFormat="1" ht="40.5" customHeight="1">
      <c r="A329" s="14" t="str">
        <f>HYPERLINK("http://office.microsoft.com/en-us/excel-help/HP010342888.aspx",HYPERLINK("http://office.microsoft.com/en-us/excel-help/HP010335668.aspx","SERIESSUM"))</f>
        <v>SERIESSUM</v>
      </c>
      <c r="B329" s="15" t="s">
        <v>6</v>
      </c>
      <c r="C329" s="10" t="s">
        <v>7</v>
      </c>
      <c r="D329" s="10" t="s">
        <v>7</v>
      </c>
      <c r="E329" s="10" t="s">
        <v>7</v>
      </c>
      <c r="F329" s="10" t="s">
        <v>7</v>
      </c>
      <c r="G329" s="7" t="s">
        <v>309</v>
      </c>
      <c r="H329" s="28"/>
    </row>
    <row r="330" spans="1:8" s="4" customFormat="1" ht="40.5" customHeight="1">
      <c r="A330" s="12" t="str">
        <f>HYPERLINK("http://office.microsoft.com/en-us/excel-help/HP010342898.aspx",HYPERLINK("http://office.microsoft.com/en-us/excel-help/HP010335668.aspx","SIGN"))</f>
        <v>SIGN</v>
      </c>
      <c r="B330" s="13" t="s">
        <v>6</v>
      </c>
      <c r="C330" s="9" t="s">
        <v>7</v>
      </c>
      <c r="D330" s="9" t="s">
        <v>7</v>
      </c>
      <c r="E330" s="9" t="s">
        <v>7</v>
      </c>
      <c r="F330" s="9" t="s">
        <v>7</v>
      </c>
      <c r="G330" s="6" t="s">
        <v>310</v>
      </c>
      <c r="H330" s="28"/>
    </row>
    <row r="331" spans="1:8" s="4" customFormat="1" ht="40.5" customHeight="1">
      <c r="A331" s="14" t="str">
        <f>HYPERLINK("http://office.microsoft.com/en-us/excel-help/HP010342899.aspx",HYPERLINK("http://office.microsoft.com/en-us/excel-help/HP010335668.aspx","SIN"))</f>
        <v>SIN</v>
      </c>
      <c r="B331" s="15" t="s">
        <v>6</v>
      </c>
      <c r="C331" s="10" t="s">
        <v>7</v>
      </c>
      <c r="D331" s="10" t="s">
        <v>7</v>
      </c>
      <c r="E331" s="10" t="s">
        <v>7</v>
      </c>
      <c r="F331" s="10" t="s">
        <v>7</v>
      </c>
      <c r="G331" s="7" t="s">
        <v>311</v>
      </c>
      <c r="H331" s="28"/>
    </row>
    <row r="332" spans="1:8" s="4" customFormat="1" ht="40.5" customHeight="1">
      <c r="A332" s="12" t="str">
        <f>HYPERLINK("http://office.microsoft.com/en-us/excel-help/HP010342900.aspx",HYPERLINK("http://office.microsoft.com/en-us/excel-help/HP010335668.aspx","SINH"))</f>
        <v>SINH</v>
      </c>
      <c r="B332" s="13" t="s">
        <v>6</v>
      </c>
      <c r="C332" s="9" t="s">
        <v>7</v>
      </c>
      <c r="D332" s="9" t="s">
        <v>7</v>
      </c>
      <c r="E332" s="9" t="s">
        <v>7</v>
      </c>
      <c r="F332" s="9" t="s">
        <v>7</v>
      </c>
      <c r="G332" s="6" t="s">
        <v>312</v>
      </c>
      <c r="H332" s="28"/>
    </row>
    <row r="333" spans="1:8" s="4" customFormat="1" ht="40.5" customHeight="1">
      <c r="A333" s="14" t="str">
        <f>HYPERLINK("http://office.microsoft.com/en-us/excel-help/HP010342901.aspx",HYPERLINK("http://office.microsoft.com/en-us/excel-help/HP010335668.aspx","SKEW"))</f>
        <v>SKEW</v>
      </c>
      <c r="B333" s="15" t="s">
        <v>29</v>
      </c>
      <c r="C333" s="10" t="s">
        <v>7</v>
      </c>
      <c r="D333" s="10" t="s">
        <v>7</v>
      </c>
      <c r="E333" s="10" t="s">
        <v>7</v>
      </c>
      <c r="F333" s="10" t="s">
        <v>7</v>
      </c>
      <c r="G333" s="7" t="s">
        <v>313</v>
      </c>
      <c r="H333" s="28"/>
    </row>
    <row r="334" spans="1:8" s="4" customFormat="1" ht="40.5" customHeight="1">
      <c r="A334" s="12" t="str">
        <f>HYPERLINK("http://office.microsoft.com/en-us/excel-help/HP010342902.aspx",HYPERLINK("http://office.microsoft.com/en-us/excel-help/HP010335668.aspx","SLN"))</f>
        <v>SLN</v>
      </c>
      <c r="B334" s="13" t="s">
        <v>9</v>
      </c>
      <c r="C334" s="9" t="s">
        <v>7</v>
      </c>
      <c r="D334" s="9" t="s">
        <v>7</v>
      </c>
      <c r="E334" s="9" t="s">
        <v>7</v>
      </c>
      <c r="F334" s="9" t="s">
        <v>7</v>
      </c>
      <c r="G334" s="6" t="s">
        <v>314</v>
      </c>
      <c r="H334" s="28"/>
    </row>
    <row r="335" spans="1:8" s="4" customFormat="1" ht="40.5" customHeight="1">
      <c r="A335" s="14" t="str">
        <f>HYPERLINK("http://office.microsoft.com/en-us/excel-help/HP010342903.aspx",HYPERLINK("http://office.microsoft.com/en-us/excel-help/HP010335668.aspx","SLOPE"))</f>
        <v>SLOPE</v>
      </c>
      <c r="B335" s="15" t="s">
        <v>29</v>
      </c>
      <c r="C335" s="10" t="s">
        <v>7</v>
      </c>
      <c r="D335" s="10" t="s">
        <v>7</v>
      </c>
      <c r="E335" s="10" t="s">
        <v>7</v>
      </c>
      <c r="F335" s="10" t="s">
        <v>7</v>
      </c>
      <c r="G335" s="7" t="s">
        <v>315</v>
      </c>
      <c r="H335" s="28"/>
    </row>
    <row r="336" spans="1:8" s="4" customFormat="1" ht="40.5" customHeight="1">
      <c r="A336" s="12" t="str">
        <f>HYPERLINK("http://office.microsoft.com/en-us/excel-help/HP010342904.aspx",HYPERLINK("http://office.microsoft.com/en-us/excel-help/HP010335668.aspx","SMALL"))</f>
        <v>SMALL</v>
      </c>
      <c r="B336" s="13" t="s">
        <v>29</v>
      </c>
      <c r="C336" s="9" t="s">
        <v>7</v>
      </c>
      <c r="D336" s="9" t="s">
        <v>7</v>
      </c>
      <c r="E336" s="9" t="s">
        <v>7</v>
      </c>
      <c r="F336" s="9" t="s">
        <v>7</v>
      </c>
      <c r="G336" s="6" t="s">
        <v>316</v>
      </c>
      <c r="H336" s="28"/>
    </row>
    <row r="337" spans="1:8" s="4" customFormat="1" ht="40.5" customHeight="1">
      <c r="A337" s="14" t="str">
        <f>HYPERLINK("http://office.microsoft.com/en-us/excel-help/HP010342916.aspx",HYPERLINK("http://office.microsoft.com/en-us/excel-help/HP010335668.aspx","SQL.REQUEST"))</f>
        <v>SQL.REQUEST</v>
      </c>
      <c r="B337" s="15" t="s">
        <v>49</v>
      </c>
      <c r="C337" s="10" t="s">
        <v>7</v>
      </c>
      <c r="D337" s="10" t="s">
        <v>7</v>
      </c>
      <c r="E337" s="10" t="s">
        <v>7</v>
      </c>
      <c r="F337" s="10" t="s">
        <v>7</v>
      </c>
      <c r="G337" s="7" t="s">
        <v>317</v>
      </c>
      <c r="H337" s="28"/>
    </row>
    <row r="338" spans="1:8" s="4" customFormat="1" ht="40.5" customHeight="1">
      <c r="A338" s="12" t="str">
        <f>HYPERLINK("http://office.microsoft.com/en-us/excel-help/HP010342917.aspx",HYPERLINK("http://office.microsoft.com/en-us/excel-help/HP010335668.aspx","SQRT"))</f>
        <v>SQRT</v>
      </c>
      <c r="B338" s="13" t="s">
        <v>6</v>
      </c>
      <c r="C338" s="9" t="s">
        <v>7</v>
      </c>
      <c r="D338" s="9" t="s">
        <v>7</v>
      </c>
      <c r="E338" s="9" t="s">
        <v>7</v>
      </c>
      <c r="F338" s="9" t="s">
        <v>7</v>
      </c>
      <c r="G338" s="6" t="s">
        <v>318</v>
      </c>
      <c r="H338" s="28"/>
    </row>
    <row r="339" spans="1:8" s="4" customFormat="1" ht="40.5" customHeight="1">
      <c r="A339" s="14" t="str">
        <f>HYPERLINK("http://office.microsoft.com/en-us/excel-help/HP010342918.aspx",HYPERLINK("http://office.microsoft.com/en-us/excel-help/HP010335668.aspx","SQRTPI"))</f>
        <v>SQRTPI</v>
      </c>
      <c r="B339" s="15" t="s">
        <v>6</v>
      </c>
      <c r="C339" s="10" t="s">
        <v>7</v>
      </c>
      <c r="D339" s="10" t="s">
        <v>7</v>
      </c>
      <c r="E339" s="10" t="s">
        <v>7</v>
      </c>
      <c r="F339" s="10" t="s">
        <v>7</v>
      </c>
      <c r="G339" s="7" t="s">
        <v>319</v>
      </c>
      <c r="H339" s="28"/>
    </row>
    <row r="340" spans="1:8" s="4" customFormat="1" ht="40.5" customHeight="1">
      <c r="A340" s="12" t="str">
        <f>HYPERLINK("http://office.microsoft.com/en-us/excel-help/HP010342919.aspx",HYPERLINK("http://office.microsoft.com/en-us/excel-help/HP010335668.aspx","STANDARDIZE"))</f>
        <v>STANDARDIZE</v>
      </c>
      <c r="B340" s="13" t="s">
        <v>29</v>
      </c>
      <c r="C340" s="9" t="s">
        <v>7</v>
      </c>
      <c r="D340" s="9" t="s">
        <v>7</v>
      </c>
      <c r="E340" s="9" t="s">
        <v>7</v>
      </c>
      <c r="F340" s="9" t="s">
        <v>7</v>
      </c>
      <c r="G340" s="6" t="s">
        <v>320</v>
      </c>
      <c r="H340" s="28"/>
    </row>
    <row r="341" spans="1:8" s="4" customFormat="1" ht="40.5" customHeight="1">
      <c r="A341" s="14" t="str">
        <f>HYPERLINK("http://office.microsoft.com/en-us/excel-help/HP010335660.aspx",HYPERLINK("http://office.microsoft.com/en-us/excel-help/HP010335668.aspx","STDEV"))</f>
        <v>STDEV</v>
      </c>
      <c r="B341" s="15" t="s">
        <v>41</v>
      </c>
      <c r="C341" s="10" t="s">
        <v>7</v>
      </c>
      <c r="D341" s="10" t="s">
        <v>7</v>
      </c>
      <c r="E341" s="10" t="s">
        <v>7</v>
      </c>
      <c r="F341" s="10" t="s">
        <v>7</v>
      </c>
      <c r="G341" s="7" t="s">
        <v>321</v>
      </c>
      <c r="H341" s="28"/>
    </row>
    <row r="342" spans="1:8" s="4" customFormat="1" ht="40.5" customHeight="1">
      <c r="A342" s="12" t="str">
        <f>HYPERLINK("http://office.microsoft.com/en-us/excel-help/HP010335772.aspx",HYPERLINK("http://office.microsoft.com/en-us/excel-help/HP010335668.aspx","STDEV.P"))</f>
        <v>STDEV.P</v>
      </c>
      <c r="B342" s="13" t="s">
        <v>29</v>
      </c>
      <c r="C342" s="9" t="s">
        <v>7</v>
      </c>
      <c r="D342" s="9" t="s">
        <v>7</v>
      </c>
      <c r="E342" s="26" t="s">
        <v>13</v>
      </c>
      <c r="F342" s="26" t="s">
        <v>13</v>
      </c>
      <c r="G342" s="6" t="s">
        <v>322</v>
      </c>
      <c r="H342" s="28"/>
    </row>
    <row r="343" spans="1:8" s="4" customFormat="1" ht="40.5" customHeight="1">
      <c r="A343" s="14" t="str">
        <f>HYPERLINK("http://office.microsoft.com/en-us/excel-help/HP010335698.aspx",HYPERLINK("http://office.microsoft.com/en-us/excel-help/HP010335668.aspx","STDEV.S"))</f>
        <v>STDEV.S</v>
      </c>
      <c r="B343" s="15" t="s">
        <v>29</v>
      </c>
      <c r="C343" s="10" t="s">
        <v>7</v>
      </c>
      <c r="D343" s="10" t="s">
        <v>7</v>
      </c>
      <c r="E343" s="25" t="s">
        <v>13</v>
      </c>
      <c r="F343" s="25" t="s">
        <v>13</v>
      </c>
      <c r="G343" s="7" t="s">
        <v>321</v>
      </c>
      <c r="H343" s="28"/>
    </row>
    <row r="344" spans="1:8" s="4" customFormat="1" ht="40.5" customHeight="1">
      <c r="A344" s="12" t="str">
        <f>HYPERLINK("http://office.microsoft.com/en-us/excel-help/HP010342922.aspx",HYPERLINK("http://office.microsoft.com/en-us/excel-help/HP010335668.aspx","STDEVA"))</f>
        <v>STDEVA</v>
      </c>
      <c r="B344" s="13" t="s">
        <v>29</v>
      </c>
      <c r="C344" s="9" t="s">
        <v>7</v>
      </c>
      <c r="D344" s="9" t="s">
        <v>7</v>
      </c>
      <c r="E344" s="9" t="s">
        <v>7</v>
      </c>
      <c r="F344" s="9" t="s">
        <v>7</v>
      </c>
      <c r="G344" s="6" t="s">
        <v>323</v>
      </c>
      <c r="H344" s="28"/>
    </row>
    <row r="345" spans="1:8" s="4" customFormat="1" ht="40.5" customHeight="1">
      <c r="A345" s="14" t="str">
        <f>HYPERLINK("http://office.microsoft.com/en-us/excel-help/HP010335661.aspx",HYPERLINK("http://office.microsoft.com/en-us/excel-help/HP010335668.aspx","STDEVP"))</f>
        <v>STDEVP</v>
      </c>
      <c r="B345" s="15" t="s">
        <v>41</v>
      </c>
      <c r="C345" s="10" t="s">
        <v>7</v>
      </c>
      <c r="D345" s="10" t="s">
        <v>7</v>
      </c>
      <c r="E345" s="10" t="s">
        <v>7</v>
      </c>
      <c r="F345" s="10" t="s">
        <v>7</v>
      </c>
      <c r="G345" s="7" t="s">
        <v>322</v>
      </c>
      <c r="H345" s="28"/>
    </row>
    <row r="346" spans="1:8" s="4" customFormat="1" ht="40.5" customHeight="1">
      <c r="A346" s="12" t="str">
        <f>HYPERLINK("http://office.microsoft.com/en-us/excel-help/HP010342924.aspx",HYPERLINK("http://office.microsoft.com/en-us/excel-help/HP010335668.aspx","STDEVPA"))</f>
        <v>STDEVPA</v>
      </c>
      <c r="B346" s="13" t="s">
        <v>29</v>
      </c>
      <c r="C346" s="9" t="s">
        <v>7</v>
      </c>
      <c r="D346" s="9" t="s">
        <v>7</v>
      </c>
      <c r="E346" s="9" t="s">
        <v>7</v>
      </c>
      <c r="F346" s="9" t="s">
        <v>7</v>
      </c>
      <c r="G346" s="6" t="s">
        <v>324</v>
      </c>
      <c r="H346" s="28"/>
    </row>
    <row r="347" spans="1:8" s="4" customFormat="1" ht="40.5" customHeight="1">
      <c r="A347" s="14" t="str">
        <f>HYPERLINK("http://office.microsoft.com/en-us/excel-help/HP010342925.aspx",HYPERLINK("http://office.microsoft.com/en-us/excel-help/HP010335668.aspx","STEYX"))</f>
        <v>STEYX</v>
      </c>
      <c r="B347" s="15" t="s">
        <v>29</v>
      </c>
      <c r="C347" s="10" t="s">
        <v>7</v>
      </c>
      <c r="D347" s="10" t="s">
        <v>7</v>
      </c>
      <c r="E347" s="10" t="s">
        <v>7</v>
      </c>
      <c r="F347" s="10" t="s">
        <v>7</v>
      </c>
      <c r="G347" s="7" t="s">
        <v>325</v>
      </c>
      <c r="H347" s="28"/>
    </row>
    <row r="348" spans="1:8" s="4" customFormat="1" ht="40.5" customHeight="1">
      <c r="A348" s="12" t="str">
        <f>HYPERLINK("http://office.microsoft.com/en-us/excel-help/HP010342927.aspx",HYPERLINK("http://office.microsoft.com/en-us/excel-help/HP010335668.aspx","SUBSTITUTE"))</f>
        <v>SUBSTITUTE</v>
      </c>
      <c r="B348" s="13" t="s">
        <v>22</v>
      </c>
      <c r="C348" s="9" t="s">
        <v>7</v>
      </c>
      <c r="D348" s="9" t="s">
        <v>7</v>
      </c>
      <c r="E348" s="9" t="s">
        <v>7</v>
      </c>
      <c r="F348" s="9" t="s">
        <v>7</v>
      </c>
      <c r="G348" s="6" t="s">
        <v>326</v>
      </c>
      <c r="H348" s="28"/>
    </row>
    <row r="349" spans="1:8" s="4" customFormat="1" ht="40.5" customHeight="1">
      <c r="A349" s="14" t="str">
        <f>HYPERLINK("http://office.microsoft.com/en-us/excel-help/HP010342929.aspx",HYPERLINK("http://office.microsoft.com/en-us/excel-help/HP010335668.aspx","SUBTOTAL"))</f>
        <v>SUBTOTAL</v>
      </c>
      <c r="B349" s="15" t="s">
        <v>6</v>
      </c>
      <c r="C349" s="10" t="s">
        <v>7</v>
      </c>
      <c r="D349" s="10" t="s">
        <v>7</v>
      </c>
      <c r="E349" s="10" t="s">
        <v>7</v>
      </c>
      <c r="F349" s="10" t="s">
        <v>7</v>
      </c>
      <c r="G349" s="7" t="s">
        <v>327</v>
      </c>
      <c r="H349" s="28"/>
    </row>
    <row r="350" spans="1:8" s="4" customFormat="1" ht="40.5" customHeight="1">
      <c r="A350" s="12" t="str">
        <f>HYPERLINK("http://office.microsoft.com/en-us/excel-help/HP010342931.aspx",HYPERLINK("http://office.microsoft.com/en-us/excel-help/HP010335668.aspx","SUM"))</f>
        <v>SUM</v>
      </c>
      <c r="B350" s="13" t="s">
        <v>6</v>
      </c>
      <c r="C350" s="9" t="s">
        <v>7</v>
      </c>
      <c r="D350" s="9" t="s">
        <v>7</v>
      </c>
      <c r="E350" s="9" t="s">
        <v>7</v>
      </c>
      <c r="F350" s="9" t="s">
        <v>7</v>
      </c>
      <c r="G350" s="6" t="s">
        <v>328</v>
      </c>
      <c r="H350" s="28"/>
    </row>
    <row r="351" spans="1:8" s="4" customFormat="1" ht="40.5" customHeight="1">
      <c r="A351" s="14" t="str">
        <f>HYPERLINK("http://office.microsoft.com/en-us/excel-help/HP010342932.aspx",HYPERLINK("http://office.microsoft.com/en-us/excel-help/HP010335668.aspx","SUMIF"))</f>
        <v>SUMIF</v>
      </c>
      <c r="B351" s="15" t="s">
        <v>6</v>
      </c>
      <c r="C351" s="10" t="s">
        <v>7</v>
      </c>
      <c r="D351" s="10" t="s">
        <v>7</v>
      </c>
      <c r="E351" s="10" t="s">
        <v>7</v>
      </c>
      <c r="F351" s="10" t="s">
        <v>7</v>
      </c>
      <c r="G351" s="7" t="s">
        <v>329</v>
      </c>
      <c r="H351" s="28"/>
    </row>
    <row r="352" spans="1:8" s="4" customFormat="1" ht="40.5" customHeight="1">
      <c r="A352" s="12" t="str">
        <f>HYPERLINK("http://office.microsoft.com/en-us/excel-help/HA010342933.aspx",HYPERLINK("http://office.microsoft.com/en-us/excel-help/HP010335668.aspx","SUMIFS"))</f>
        <v>SUMIFS</v>
      </c>
      <c r="B352" s="13" t="s">
        <v>6</v>
      </c>
      <c r="C352" s="9" t="s">
        <v>7</v>
      </c>
      <c r="D352" s="9" t="s">
        <v>7</v>
      </c>
      <c r="E352" s="9" t="s">
        <v>7</v>
      </c>
      <c r="F352" s="26" t="s">
        <v>13</v>
      </c>
      <c r="G352" s="6" t="s">
        <v>330</v>
      </c>
      <c r="H352" s="28"/>
    </row>
    <row r="353" spans="1:8" s="4" customFormat="1" ht="40.5" customHeight="1">
      <c r="A353" s="14" t="str">
        <f>HYPERLINK("http://office.microsoft.com/en-us/excel-help/HP010342935.aspx",HYPERLINK("http://office.microsoft.com/en-us/excel-help/HP010335668.aspx","SUMPRODUCT"))</f>
        <v>SUMPRODUCT</v>
      </c>
      <c r="B353" s="15" t="s">
        <v>6</v>
      </c>
      <c r="C353" s="10" t="s">
        <v>7</v>
      </c>
      <c r="D353" s="10" t="s">
        <v>7</v>
      </c>
      <c r="E353" s="10" t="s">
        <v>7</v>
      </c>
      <c r="F353" s="10" t="s">
        <v>7</v>
      </c>
      <c r="G353" s="7" t="s">
        <v>331</v>
      </c>
      <c r="H353" s="28"/>
    </row>
    <row r="354" spans="1:8" s="4" customFormat="1" ht="40.5" customHeight="1">
      <c r="A354" s="12" t="str">
        <f>HYPERLINK("http://office.microsoft.com/en-us/excel-help/HP010342936.aspx",HYPERLINK("http://office.microsoft.com/en-us/excel-help/HP010335668.aspx","SUMSQ"))</f>
        <v>SUMSQ</v>
      </c>
      <c r="B354" s="13" t="s">
        <v>6</v>
      </c>
      <c r="C354" s="9" t="s">
        <v>7</v>
      </c>
      <c r="D354" s="9" t="s">
        <v>7</v>
      </c>
      <c r="E354" s="9" t="s">
        <v>7</v>
      </c>
      <c r="F354" s="9" t="s">
        <v>7</v>
      </c>
      <c r="G354" s="6" t="s">
        <v>332</v>
      </c>
      <c r="H354" s="28"/>
    </row>
    <row r="355" spans="1:8" s="4" customFormat="1" ht="40.5" customHeight="1">
      <c r="A355" s="14" t="str">
        <f>HYPERLINK("http://office.microsoft.com/en-us/excel-help/HP010342937.aspx",HYPERLINK("http://office.microsoft.com/en-us/excel-help/HP010335668.aspx","SUMX2MY2"))</f>
        <v>SUMX2MY2</v>
      </c>
      <c r="B355" s="15" t="s">
        <v>6</v>
      </c>
      <c r="C355" s="10" t="s">
        <v>7</v>
      </c>
      <c r="D355" s="10" t="s">
        <v>7</v>
      </c>
      <c r="E355" s="10" t="s">
        <v>7</v>
      </c>
      <c r="F355" s="10" t="s">
        <v>7</v>
      </c>
      <c r="G355" s="7" t="s">
        <v>333</v>
      </c>
      <c r="H355" s="28"/>
    </row>
    <row r="356" spans="1:8" s="4" customFormat="1" ht="40.5" customHeight="1">
      <c r="A356" s="12" t="str">
        <f>HYPERLINK("http://office.microsoft.com/en-us/excel-help/HP010342938.aspx",HYPERLINK("http://office.microsoft.com/en-us/excel-help/HP010335668.aspx","SUMX2PY2"))</f>
        <v>SUMX2PY2</v>
      </c>
      <c r="B356" s="13" t="s">
        <v>6</v>
      </c>
      <c r="C356" s="9" t="s">
        <v>7</v>
      </c>
      <c r="D356" s="9" t="s">
        <v>7</v>
      </c>
      <c r="E356" s="9" t="s">
        <v>7</v>
      </c>
      <c r="F356" s="9" t="s">
        <v>7</v>
      </c>
      <c r="G356" s="6" t="s">
        <v>334</v>
      </c>
      <c r="H356" s="28"/>
    </row>
    <row r="357" spans="1:8" s="4" customFormat="1" ht="40.5" customHeight="1">
      <c r="A357" s="14" t="str">
        <f>HYPERLINK("http://office.microsoft.com/en-us/excel-help/HP010342939.aspx",HYPERLINK("http://office.microsoft.com/en-us/excel-help/HP010335668.aspx","SUMXMY2"))</f>
        <v>SUMXMY2</v>
      </c>
      <c r="B357" s="15" t="s">
        <v>6</v>
      </c>
      <c r="C357" s="10" t="s">
        <v>7</v>
      </c>
      <c r="D357" s="10" t="s">
        <v>7</v>
      </c>
      <c r="E357" s="10" t="s">
        <v>7</v>
      </c>
      <c r="F357" s="10" t="s">
        <v>7</v>
      </c>
      <c r="G357" s="7" t="s">
        <v>335</v>
      </c>
      <c r="H357" s="28"/>
    </row>
    <row r="358" spans="1:8" s="4" customFormat="1" ht="40.5" customHeight="1">
      <c r="A358" s="12" t="str">
        <f>HYPERLINK("http://office.microsoft.com/en-us/excel-help/HP010342943.aspx",HYPERLINK("http://office.microsoft.com/en-us/excel-help/HP010335668.aspx","SYD"))</f>
        <v>SYD</v>
      </c>
      <c r="B358" s="13" t="s">
        <v>9</v>
      </c>
      <c r="C358" s="9" t="s">
        <v>7</v>
      </c>
      <c r="D358" s="9" t="s">
        <v>7</v>
      </c>
      <c r="E358" s="9" t="s">
        <v>7</v>
      </c>
      <c r="F358" s="9" t="s">
        <v>7</v>
      </c>
      <c r="G358" s="6" t="s">
        <v>336</v>
      </c>
      <c r="H358" s="28"/>
    </row>
    <row r="359" spans="1:8" s="4" customFormat="1" ht="40.5" customHeight="1">
      <c r="A359" s="14" t="str">
        <f>HYPERLINK("http://office.microsoft.com/en-us/excel-help/HP010342944.aspx",HYPERLINK("http://office.microsoft.com/en-us/excel-help/HP010335668.aspx","T"))</f>
        <v>T</v>
      </c>
      <c r="B359" s="15" t="s">
        <v>22</v>
      </c>
      <c r="C359" s="10" t="s">
        <v>7</v>
      </c>
      <c r="D359" s="10" t="s">
        <v>7</v>
      </c>
      <c r="E359" s="10" t="s">
        <v>7</v>
      </c>
      <c r="F359" s="10" t="s">
        <v>7</v>
      </c>
      <c r="G359" s="7" t="s">
        <v>337</v>
      </c>
      <c r="H359" s="28"/>
    </row>
    <row r="360" spans="1:8" s="4" customFormat="1" ht="40.5" customHeight="1">
      <c r="A360" s="12" t="str">
        <f>HYPERLINK("http://office.microsoft.com/en-us/excel-help/HP010342945.aspx",HYPERLINK("http://office.microsoft.com/en-us/excel-help/HP010335668.aspx","TAN"))</f>
        <v>TAN</v>
      </c>
      <c r="B360" s="13" t="s">
        <v>6</v>
      </c>
      <c r="C360" s="9" t="s">
        <v>7</v>
      </c>
      <c r="D360" s="9" t="s">
        <v>7</v>
      </c>
      <c r="E360" s="9" t="s">
        <v>7</v>
      </c>
      <c r="F360" s="9" t="s">
        <v>7</v>
      </c>
      <c r="G360" s="6" t="s">
        <v>338</v>
      </c>
      <c r="H360" s="28"/>
    </row>
    <row r="361" spans="1:8" s="4" customFormat="1" ht="40.5" customHeight="1">
      <c r="A361" s="14" t="str">
        <f>HYPERLINK("http://office.microsoft.com/en-us/excel-help/HP010342946.aspx",HYPERLINK("http://office.microsoft.com/en-us/excel-help/HP010335668.aspx","TANH"))</f>
        <v>TANH</v>
      </c>
      <c r="B361" s="15" t="s">
        <v>6</v>
      </c>
      <c r="C361" s="10" t="s">
        <v>7</v>
      </c>
      <c r="D361" s="10" t="s">
        <v>7</v>
      </c>
      <c r="E361" s="10" t="s">
        <v>7</v>
      </c>
      <c r="F361" s="10" t="s">
        <v>7</v>
      </c>
      <c r="G361" s="7" t="s">
        <v>339</v>
      </c>
      <c r="H361" s="28"/>
    </row>
    <row r="362" spans="1:8" s="4" customFormat="1" ht="40.5" customHeight="1">
      <c r="A362" s="12" t="str">
        <f>HYPERLINK("http://office.microsoft.com/en-us/excel-help/HP010342947.aspx",HYPERLINK("http://office.microsoft.com/en-us/excel-help/HP010335668.aspx","TBILLEQ"))</f>
        <v>TBILLEQ</v>
      </c>
      <c r="B362" s="13" t="s">
        <v>9</v>
      </c>
      <c r="C362" s="9" t="s">
        <v>7</v>
      </c>
      <c r="D362" s="9" t="s">
        <v>7</v>
      </c>
      <c r="E362" s="9" t="s">
        <v>7</v>
      </c>
      <c r="F362" s="9" t="s">
        <v>7</v>
      </c>
      <c r="G362" s="6" t="s">
        <v>340</v>
      </c>
      <c r="H362" s="28"/>
    </row>
    <row r="363" spans="1:8" s="4" customFormat="1" ht="40.5" customHeight="1">
      <c r="A363" s="14" t="str">
        <f>HYPERLINK("http://office.microsoft.com/en-us/excel-help/HP010342948.aspx",HYPERLINK("http://office.microsoft.com/en-us/excel-help/HP010335668.aspx","TBILLPRICE"))</f>
        <v>TBILLPRICE</v>
      </c>
      <c r="B363" s="15" t="s">
        <v>9</v>
      </c>
      <c r="C363" s="10" t="s">
        <v>7</v>
      </c>
      <c r="D363" s="10" t="s">
        <v>7</v>
      </c>
      <c r="E363" s="10" t="s">
        <v>7</v>
      </c>
      <c r="F363" s="10" t="s">
        <v>7</v>
      </c>
      <c r="G363" s="7" t="s">
        <v>341</v>
      </c>
      <c r="H363" s="28"/>
    </row>
    <row r="364" spans="1:8" s="4" customFormat="1" ht="40.5" customHeight="1">
      <c r="A364" s="12" t="str">
        <f>HYPERLINK("http://office.microsoft.com/en-us/excel-help/HP010342949.aspx",HYPERLINK("http://office.microsoft.com/en-us/excel-help/HP010335668.aspx","TBILLYIELD"))</f>
        <v>TBILLYIELD</v>
      </c>
      <c r="B364" s="13" t="s">
        <v>9</v>
      </c>
      <c r="C364" s="9" t="s">
        <v>7</v>
      </c>
      <c r="D364" s="9" t="s">
        <v>7</v>
      </c>
      <c r="E364" s="9" t="s">
        <v>7</v>
      </c>
      <c r="F364" s="9" t="s">
        <v>7</v>
      </c>
      <c r="G364" s="6" t="s">
        <v>342</v>
      </c>
      <c r="H364" s="28"/>
    </row>
    <row r="365" spans="1:8" s="4" customFormat="1" ht="40.5" customHeight="1">
      <c r="A365" s="14" t="str">
        <f>HYPERLINK("http://office.microsoft.com/en-us/excel-help/HA010338712.aspx",HYPERLINK("http://office.microsoft.com/en-us/excel-help/HP010335668.aspx","T.DIST"))</f>
        <v>T.DIST</v>
      </c>
      <c r="B365" s="15" t="s">
        <v>29</v>
      </c>
      <c r="C365" s="10" t="s">
        <v>7</v>
      </c>
      <c r="D365" s="10" t="s">
        <v>7</v>
      </c>
      <c r="E365" s="25" t="s">
        <v>13</v>
      </c>
      <c r="F365" s="25" t="s">
        <v>13</v>
      </c>
      <c r="G365" s="7" t="s">
        <v>343</v>
      </c>
      <c r="H365" s="28"/>
    </row>
    <row r="366" spans="1:8" s="4" customFormat="1" ht="40.5" customHeight="1">
      <c r="A366" s="12" t="str">
        <f>HYPERLINK("http://office.microsoft.com/en-us/excel-help/HP010335699.aspx",HYPERLINK("http://office.microsoft.com/en-us/excel-help/HP010335668.aspx","T.DIST.2T"))</f>
        <v>T.DIST.2T</v>
      </c>
      <c r="B366" s="13" t="s">
        <v>29</v>
      </c>
      <c r="C366" s="9" t="s">
        <v>7</v>
      </c>
      <c r="D366" s="9" t="s">
        <v>7</v>
      </c>
      <c r="E366" s="26" t="s">
        <v>13</v>
      </c>
      <c r="F366" s="26" t="s">
        <v>13</v>
      </c>
      <c r="G366" s="6" t="s">
        <v>343</v>
      </c>
      <c r="H366" s="28"/>
    </row>
    <row r="367" spans="1:8" s="4" customFormat="1" ht="40.5" customHeight="1">
      <c r="A367" s="14" t="str">
        <f>HYPERLINK("http://office.microsoft.com/en-us/excel-help/HP010335706.aspx",HYPERLINK("http://office.microsoft.com/en-us/excel-help/HP010335668.aspx","T.DIST.RT"))</f>
        <v>T.DIST.RT</v>
      </c>
      <c r="B367" s="15" t="s">
        <v>29</v>
      </c>
      <c r="C367" s="10" t="s">
        <v>7</v>
      </c>
      <c r="D367" s="10" t="s">
        <v>7</v>
      </c>
      <c r="E367" s="25" t="s">
        <v>13</v>
      </c>
      <c r="F367" s="25" t="s">
        <v>13</v>
      </c>
      <c r="G367" s="7" t="s">
        <v>344</v>
      </c>
      <c r="H367" s="28"/>
    </row>
    <row r="368" spans="1:8" s="4" customFormat="1" ht="40.5" customHeight="1">
      <c r="A368" s="12" t="str">
        <f>HYPERLINK("http://office.microsoft.com/en-us/excel-help/HP010335662.aspx",HYPERLINK("http://office.microsoft.com/en-us/excel-help/HP010335668.aspx","TDIST"))</f>
        <v>TDIST</v>
      </c>
      <c r="B368" s="13" t="s">
        <v>41</v>
      </c>
      <c r="C368" s="9" t="s">
        <v>7</v>
      </c>
      <c r="D368" s="9" t="s">
        <v>7</v>
      </c>
      <c r="E368" s="9" t="s">
        <v>7</v>
      </c>
      <c r="F368" s="9" t="s">
        <v>7</v>
      </c>
      <c r="G368" s="6" t="s">
        <v>344</v>
      </c>
      <c r="H368" s="28"/>
    </row>
    <row r="369" spans="1:8" s="4" customFormat="1" ht="40.5" customHeight="1">
      <c r="A369" s="14" t="str">
        <f>HYPERLINK("http://office.microsoft.com/en-us/excel-help/HP010342952.aspx",HYPERLINK("http://office.microsoft.com/en-us/excel-help/HP010335668.aspx","TEXT"))</f>
        <v>TEXT</v>
      </c>
      <c r="B369" s="15" t="s">
        <v>22</v>
      </c>
      <c r="C369" s="10" t="s">
        <v>7</v>
      </c>
      <c r="D369" s="10" t="s">
        <v>7</v>
      </c>
      <c r="E369" s="10" t="s">
        <v>7</v>
      </c>
      <c r="F369" s="10" t="s">
        <v>7</v>
      </c>
      <c r="G369" s="7" t="s">
        <v>345</v>
      </c>
      <c r="H369" s="28"/>
    </row>
    <row r="370" spans="1:8" s="4" customFormat="1" ht="40.5" customHeight="1">
      <c r="A370" s="12" t="str">
        <f>HYPERLINK("http://office.microsoft.com/en-us/excel-help/HP010342955.aspx",HYPERLINK("http://office.microsoft.com/en-us/excel-help/HP010335668.aspx","TIME"))</f>
        <v>TIME</v>
      </c>
      <c r="B370" s="13" t="s">
        <v>97</v>
      </c>
      <c r="C370" s="9" t="s">
        <v>7</v>
      </c>
      <c r="D370" s="9" t="s">
        <v>7</v>
      </c>
      <c r="E370" s="9" t="s">
        <v>7</v>
      </c>
      <c r="F370" s="9" t="s">
        <v>7</v>
      </c>
      <c r="G370" s="6" t="s">
        <v>346</v>
      </c>
      <c r="H370" s="28"/>
    </row>
    <row r="371" spans="1:8" s="4" customFormat="1" ht="40.5" customHeight="1">
      <c r="A371" s="14" t="str">
        <f>HYPERLINK("http://office.microsoft.com/en-us/excel-help/HP010342956.aspx",HYPERLINK("http://office.microsoft.com/en-us/excel-help/HP010335668.aspx","TIMEVALUE"))</f>
        <v>TIMEVALUE</v>
      </c>
      <c r="B371" s="15" t="s">
        <v>97</v>
      </c>
      <c r="C371" s="10" t="s">
        <v>7</v>
      </c>
      <c r="D371" s="10" t="s">
        <v>7</v>
      </c>
      <c r="E371" s="10" t="s">
        <v>7</v>
      </c>
      <c r="F371" s="10" t="s">
        <v>7</v>
      </c>
      <c r="G371" s="7" t="s">
        <v>347</v>
      </c>
      <c r="H371" s="28"/>
    </row>
    <row r="372" spans="1:8" s="4" customFormat="1" ht="40.5" customHeight="1">
      <c r="A372" s="12" t="str">
        <f>HYPERLINK("http://office.microsoft.com/en-us/excel-help/HA010343057.aspx",HYPERLINK("http://office.microsoft.com/en-us/excel-help/HP010335668.aspx","T.INV"))</f>
        <v>T.INV</v>
      </c>
      <c r="B372" s="13" t="s">
        <v>29</v>
      </c>
      <c r="C372" s="9" t="s">
        <v>7</v>
      </c>
      <c r="D372" s="9" t="s">
        <v>7</v>
      </c>
      <c r="E372" s="26" t="s">
        <v>13</v>
      </c>
      <c r="F372" s="26" t="s">
        <v>13</v>
      </c>
      <c r="G372" s="6" t="s">
        <v>348</v>
      </c>
      <c r="H372" s="28"/>
    </row>
    <row r="373" spans="1:8" s="4" customFormat="1" ht="40.5" customHeight="1">
      <c r="A373" s="14" t="str">
        <f>HYPERLINK("http://office.microsoft.com/en-us/excel-help/HP010335700.aspx",HYPERLINK("http://office.microsoft.com/en-us/excel-help/HP010335668.aspx","T.INV.2T"))</f>
        <v>T.INV.2T</v>
      </c>
      <c r="B373" s="15" t="s">
        <v>29</v>
      </c>
      <c r="C373" s="10" t="s">
        <v>7</v>
      </c>
      <c r="D373" s="10" t="s">
        <v>7</v>
      </c>
      <c r="E373" s="25" t="s">
        <v>13</v>
      </c>
      <c r="F373" s="25" t="s">
        <v>13</v>
      </c>
      <c r="G373" s="7" t="s">
        <v>349</v>
      </c>
      <c r="H373" s="28"/>
    </row>
    <row r="374" spans="1:8" s="4" customFormat="1" ht="40.5" customHeight="1">
      <c r="A374" s="12" t="str">
        <f>HYPERLINK("http://office.microsoft.com/en-us/excel-help/HP010335663.aspx",HYPERLINK("http://office.microsoft.com/en-us/excel-help/HP010335668.aspx","TINV"))</f>
        <v>TINV</v>
      </c>
      <c r="B374" s="13" t="s">
        <v>41</v>
      </c>
      <c r="C374" s="9" t="s">
        <v>7</v>
      </c>
      <c r="D374" s="9" t="s">
        <v>7</v>
      </c>
      <c r="E374" s="9" t="s">
        <v>7</v>
      </c>
      <c r="F374" s="9" t="s">
        <v>7</v>
      </c>
      <c r="G374" s="6" t="s">
        <v>349</v>
      </c>
      <c r="H374" s="28"/>
    </row>
    <row r="375" spans="1:8" s="4" customFormat="1" ht="40.5" customHeight="1">
      <c r="A375" s="14" t="str">
        <f>HYPERLINK("http://office.microsoft.com/en-us/excel-help/HP010342958.aspx",HYPERLINK("http://office.microsoft.com/en-us/excel-help/HP010335668.aspx","TODAY"))</f>
        <v>TODAY</v>
      </c>
      <c r="B375" s="15" t="s">
        <v>97</v>
      </c>
      <c r="C375" s="10" t="s">
        <v>7</v>
      </c>
      <c r="D375" s="10" t="s">
        <v>7</v>
      </c>
      <c r="E375" s="10" t="s">
        <v>7</v>
      </c>
      <c r="F375" s="10" t="s">
        <v>7</v>
      </c>
      <c r="G375" s="7" t="s">
        <v>350</v>
      </c>
      <c r="H375" s="28"/>
    </row>
    <row r="376" spans="1:8" s="4" customFormat="1" ht="40.5" customHeight="1">
      <c r="A376" s="12" t="str">
        <f>HYPERLINK("http://office.microsoft.com/en-us/excel-help/HP010342964.aspx",HYPERLINK("http://office.microsoft.com/en-us/excel-help/HP010335668.aspx","TRANSPOSE"))</f>
        <v>TRANSPOSE</v>
      </c>
      <c r="B376" s="13" t="s">
        <v>15</v>
      </c>
      <c r="C376" s="9" t="s">
        <v>7</v>
      </c>
      <c r="D376" s="9" t="s">
        <v>7</v>
      </c>
      <c r="E376" s="9" t="s">
        <v>7</v>
      </c>
      <c r="F376" s="9" t="s">
        <v>7</v>
      </c>
      <c r="G376" s="6" t="s">
        <v>351</v>
      </c>
      <c r="H376" s="28"/>
    </row>
    <row r="377" spans="1:8" s="4" customFormat="1" ht="40.5" customHeight="1">
      <c r="A377" s="14" t="str">
        <f>HYPERLINK("http://office.microsoft.com/en-us/excel-help/HP010342965.aspx",HYPERLINK("http://office.microsoft.com/en-us/excel-help/HP010335668.aspx","TREND"))</f>
        <v>TREND</v>
      </c>
      <c r="B377" s="15" t="s">
        <v>29</v>
      </c>
      <c r="C377" s="10" t="s">
        <v>7</v>
      </c>
      <c r="D377" s="10" t="s">
        <v>7</v>
      </c>
      <c r="E377" s="10" t="s">
        <v>7</v>
      </c>
      <c r="F377" s="10" t="s">
        <v>7</v>
      </c>
      <c r="G377" s="7" t="s">
        <v>352</v>
      </c>
      <c r="H377" s="28"/>
    </row>
    <row r="378" spans="1:8" s="4" customFormat="1" ht="40.5" customHeight="1">
      <c r="A378" s="12" t="str">
        <f>HYPERLINK("http://office.microsoft.com/en-us/excel-help/HP010342967.aspx",HYPERLINK("http://office.microsoft.com/en-us/excel-help/HP010335668.aspx","TRIM"))</f>
        <v>TRIM</v>
      </c>
      <c r="B378" s="13" t="s">
        <v>22</v>
      </c>
      <c r="C378" s="9" t="s">
        <v>7</v>
      </c>
      <c r="D378" s="9" t="s">
        <v>7</v>
      </c>
      <c r="E378" s="9" t="s">
        <v>7</v>
      </c>
      <c r="F378" s="9" t="s">
        <v>7</v>
      </c>
      <c r="G378" s="6" t="s">
        <v>353</v>
      </c>
      <c r="H378" s="28"/>
    </row>
    <row r="379" spans="1:8" s="4" customFormat="1" ht="40.5" customHeight="1">
      <c r="A379" s="14" t="str">
        <f>HYPERLINK("http://office.microsoft.com/en-us/excel-help/HP010342968.aspx",HYPERLINK("http://office.microsoft.com/en-us/excel-help/HP010335668.aspx","TRIMMEAN"))</f>
        <v>TRIMMEAN</v>
      </c>
      <c r="B379" s="15" t="s">
        <v>29</v>
      </c>
      <c r="C379" s="10" t="s">
        <v>7</v>
      </c>
      <c r="D379" s="10" t="s">
        <v>7</v>
      </c>
      <c r="E379" s="10" t="s">
        <v>7</v>
      </c>
      <c r="F379" s="10" t="s">
        <v>7</v>
      </c>
      <c r="G379" s="7" t="s">
        <v>354</v>
      </c>
      <c r="H379" s="28"/>
    </row>
    <row r="380" spans="1:8" s="4" customFormat="1" ht="40.5" customHeight="1">
      <c r="A380" s="12" t="str">
        <f>HYPERLINK("http://office.microsoft.com/en-us/excel-help/HP010342969.aspx",HYPERLINK("http://office.microsoft.com/en-us/excel-help/HP010335668.aspx","TRUE"))</f>
        <v>TRUE</v>
      </c>
      <c r="B380" s="13" t="s">
        <v>19</v>
      </c>
      <c r="C380" s="9" t="s">
        <v>7</v>
      </c>
      <c r="D380" s="9" t="s">
        <v>7</v>
      </c>
      <c r="E380" s="9" t="s">
        <v>7</v>
      </c>
      <c r="F380" s="9" t="s">
        <v>7</v>
      </c>
      <c r="G380" s="6" t="s">
        <v>355</v>
      </c>
      <c r="H380" s="28"/>
    </row>
    <row r="381" spans="1:8" s="4" customFormat="1" ht="40.5" customHeight="1">
      <c r="A381" s="14" t="str">
        <f>HYPERLINK("http://office.microsoft.com/en-us/excel-help/HP010342970.aspx",HYPERLINK("http://office.microsoft.com/en-us/excel-help/HP010335668.aspx","TRUNC"))</f>
        <v>TRUNC</v>
      </c>
      <c r="B381" s="15" t="s">
        <v>6</v>
      </c>
      <c r="C381" s="10" t="s">
        <v>7</v>
      </c>
      <c r="D381" s="10" t="s">
        <v>7</v>
      </c>
      <c r="E381" s="10" t="s">
        <v>7</v>
      </c>
      <c r="F381" s="10" t="s">
        <v>7</v>
      </c>
      <c r="G381" s="7" t="s">
        <v>356</v>
      </c>
      <c r="H381" s="28"/>
    </row>
    <row r="382" spans="1:8" s="4" customFormat="1" ht="40.5" customHeight="1">
      <c r="A382" s="12" t="str">
        <f>HYPERLINK("http://office.microsoft.com/en-us/excel-help/HP010335701.aspx",HYPERLINK("http://office.microsoft.com/en-us/excel-help/HP010335668.aspx","T.TEST"))</f>
        <v>T.TEST</v>
      </c>
      <c r="B382" s="13" t="s">
        <v>29</v>
      </c>
      <c r="C382" s="9" t="s">
        <v>7</v>
      </c>
      <c r="D382" s="9" t="s">
        <v>7</v>
      </c>
      <c r="E382" s="26" t="s">
        <v>13</v>
      </c>
      <c r="F382" s="26" t="s">
        <v>13</v>
      </c>
      <c r="G382" s="6" t="s">
        <v>357</v>
      </c>
      <c r="H382" s="28"/>
    </row>
    <row r="383" spans="1:8" s="4" customFormat="1" ht="40.5" customHeight="1">
      <c r="A383" s="14" t="str">
        <f>HYPERLINK("http://office.microsoft.com/en-us/excel-help/HP010335664.aspx",HYPERLINK("http://office.microsoft.com/en-us/excel-help/HP010335668.aspx","TTEST"))</f>
        <v>TTEST</v>
      </c>
      <c r="B383" s="15" t="s">
        <v>41</v>
      </c>
      <c r="C383" s="10" t="s">
        <v>7</v>
      </c>
      <c r="D383" s="10" t="s">
        <v>7</v>
      </c>
      <c r="E383" s="10" t="s">
        <v>7</v>
      </c>
      <c r="F383" s="10" t="s">
        <v>7</v>
      </c>
      <c r="G383" s="7" t="s">
        <v>357</v>
      </c>
      <c r="H383" s="28"/>
    </row>
    <row r="384" spans="1:8" s="4" customFormat="1" ht="40.5" customHeight="1">
      <c r="A384" s="12" t="str">
        <f>HYPERLINK("http://office.microsoft.com/en-us/excel-help/HP010342976.aspx",HYPERLINK("http://office.microsoft.com/en-us/excel-help/HP010335668.aspx","TYPE"))</f>
        <v>TYPE</v>
      </c>
      <c r="B384" s="13" t="s">
        <v>53</v>
      </c>
      <c r="C384" s="9" t="s">
        <v>7</v>
      </c>
      <c r="D384" s="9" t="s">
        <v>7</v>
      </c>
      <c r="E384" s="9" t="s">
        <v>7</v>
      </c>
      <c r="F384" s="9" t="s">
        <v>7</v>
      </c>
      <c r="G384" s="6" t="s">
        <v>358</v>
      </c>
      <c r="H384" s="28"/>
    </row>
    <row r="385" spans="1:8" s="4" customFormat="1" ht="40.5" customHeight="1">
      <c r="A385" s="14" t="str">
        <f>HYPERLINK("http://office.microsoft.com/en-us/excel-help/HP010342981.aspx",HYPERLINK("http://office.microsoft.com/en-us/excel-help/HP010335668.aspx","UPPER"))</f>
        <v>UPPER</v>
      </c>
      <c r="B385" s="15" t="s">
        <v>22</v>
      </c>
      <c r="C385" s="10" t="s">
        <v>7</v>
      </c>
      <c r="D385" s="10" t="s">
        <v>7</v>
      </c>
      <c r="E385" s="10" t="s">
        <v>7</v>
      </c>
      <c r="F385" s="10" t="s">
        <v>7</v>
      </c>
      <c r="G385" s="7" t="s">
        <v>359</v>
      </c>
      <c r="H385" s="28"/>
    </row>
    <row r="386" spans="1:8" s="4" customFormat="1" ht="40.5" customHeight="1">
      <c r="A386" s="12" t="str">
        <f>HYPERLINK("http://office.microsoft.com/en-us/excel-help/HP010343002.aspx",HYPERLINK("http://office.microsoft.com/en-us/excel-help/HP010335668.aspx","VALUE"))</f>
        <v>VALUE</v>
      </c>
      <c r="B386" s="13" t="s">
        <v>22</v>
      </c>
      <c r="C386" s="9" t="s">
        <v>7</v>
      </c>
      <c r="D386" s="9" t="s">
        <v>7</v>
      </c>
      <c r="E386" s="9" t="s">
        <v>7</v>
      </c>
      <c r="F386" s="9" t="s">
        <v>7</v>
      </c>
      <c r="G386" s="6" t="s">
        <v>360</v>
      </c>
      <c r="H386" s="28"/>
    </row>
    <row r="387" spans="1:8" s="4" customFormat="1" ht="40.5" customHeight="1">
      <c r="A387" s="14" t="str">
        <f>HYPERLINK("http://office.microsoft.com/en-us/excel-help/HP010335665.aspx",HYPERLINK("http://office.microsoft.com/en-us/excel-help/HP010335668.aspx","VAR"))</f>
        <v>VAR</v>
      </c>
      <c r="B387" s="15" t="s">
        <v>41</v>
      </c>
      <c r="C387" s="10" t="s">
        <v>7</v>
      </c>
      <c r="D387" s="10" t="s">
        <v>7</v>
      </c>
      <c r="E387" s="10" t="s">
        <v>7</v>
      </c>
      <c r="F387" s="10" t="s">
        <v>7</v>
      </c>
      <c r="G387" s="7" t="s">
        <v>361</v>
      </c>
      <c r="H387" s="28"/>
    </row>
    <row r="388" spans="1:8" s="4" customFormat="1" ht="40.5" customHeight="1">
      <c r="A388" s="12" t="str">
        <f>HYPERLINK("http://office.microsoft.com/en-us/excel-help/HP010335703.aspx",HYPERLINK("http://office.microsoft.com/en-us/excel-help/HP010335668.aspx","VAR.P"))</f>
        <v>VAR.P</v>
      </c>
      <c r="B388" s="13" t="s">
        <v>29</v>
      </c>
      <c r="C388" s="9" t="s">
        <v>7</v>
      </c>
      <c r="D388" s="9" t="s">
        <v>7</v>
      </c>
      <c r="E388" s="26" t="s">
        <v>13</v>
      </c>
      <c r="F388" s="26" t="s">
        <v>13</v>
      </c>
      <c r="G388" s="6" t="s">
        <v>362</v>
      </c>
      <c r="H388" s="28"/>
    </row>
    <row r="389" spans="1:8" s="4" customFormat="1" ht="40.5" customHeight="1">
      <c r="A389" s="14" t="str">
        <f>HYPERLINK("http://office.microsoft.com/en-us/excel-help/HP010335702.aspx",HYPERLINK("http://office.microsoft.com/en-us/excel-help/HP010335668.aspx","VAR.S"))</f>
        <v>VAR.S</v>
      </c>
      <c r="B389" s="15" t="s">
        <v>29</v>
      </c>
      <c r="C389" s="10" t="s">
        <v>7</v>
      </c>
      <c r="D389" s="10" t="s">
        <v>7</v>
      </c>
      <c r="E389" s="25" t="s">
        <v>13</v>
      </c>
      <c r="F389" s="25" t="s">
        <v>13</v>
      </c>
      <c r="G389" s="7" t="s">
        <v>361</v>
      </c>
      <c r="H389" s="28"/>
    </row>
    <row r="390" spans="1:8" s="4" customFormat="1" ht="40.5" customHeight="1">
      <c r="A390" s="12" t="str">
        <f>HYPERLINK("http://office.microsoft.com/en-us/excel-help/HP010343004.aspx",HYPERLINK("http://office.microsoft.com/en-us/excel-help/HP010335668.aspx","VARA"))</f>
        <v>VARA</v>
      </c>
      <c r="B390" s="13" t="s">
        <v>29</v>
      </c>
      <c r="C390" s="9" t="s">
        <v>7</v>
      </c>
      <c r="D390" s="9" t="s">
        <v>7</v>
      </c>
      <c r="E390" s="9" t="s">
        <v>7</v>
      </c>
      <c r="F390" s="9" t="s">
        <v>7</v>
      </c>
      <c r="G390" s="6" t="s">
        <v>363</v>
      </c>
      <c r="H390" s="28"/>
    </row>
    <row r="391" spans="1:8" s="4" customFormat="1" ht="40.5" customHeight="1">
      <c r="A391" s="14" t="str">
        <f>HYPERLINK("http://office.microsoft.com/en-us/excel-help/HP010335666.aspx",HYPERLINK("http://office.microsoft.com/en-us/excel-help/HP010335668.aspx","VARP"))</f>
        <v>VARP</v>
      </c>
      <c r="B391" s="15" t="s">
        <v>41</v>
      </c>
      <c r="C391" s="10" t="s">
        <v>7</v>
      </c>
      <c r="D391" s="10" t="s">
        <v>7</v>
      </c>
      <c r="E391" s="10" t="s">
        <v>7</v>
      </c>
      <c r="F391" s="10" t="s">
        <v>7</v>
      </c>
      <c r="G391" s="7" t="s">
        <v>362</v>
      </c>
      <c r="H391" s="28"/>
    </row>
    <row r="392" spans="1:8" s="4" customFormat="1" ht="40.5" customHeight="1">
      <c r="A392" s="12" t="str">
        <f>HYPERLINK("http://office.microsoft.com/en-us/excel-help/HP010343006.aspx",HYPERLINK("http://office.microsoft.com/en-us/excel-help/HP010335668.aspx","VARPA"))</f>
        <v>VARPA</v>
      </c>
      <c r="B392" s="13" t="s">
        <v>29</v>
      </c>
      <c r="C392" s="9" t="s">
        <v>7</v>
      </c>
      <c r="D392" s="9" t="s">
        <v>7</v>
      </c>
      <c r="E392" s="9" t="s">
        <v>7</v>
      </c>
      <c r="F392" s="9" t="s">
        <v>7</v>
      </c>
      <c r="G392" s="6" t="s">
        <v>364</v>
      </c>
      <c r="H392" s="28"/>
    </row>
    <row r="393" spans="1:8" s="4" customFormat="1" ht="40.5" customHeight="1">
      <c r="A393" s="14" t="str">
        <f>HYPERLINK("http://office.microsoft.com/en-us/excel-help/HP010343008.aspx",HYPERLINK("http://office.microsoft.com/en-us/excel-help/HP010335668.aspx","VDB"))</f>
        <v>VDB</v>
      </c>
      <c r="B393" s="15" t="s">
        <v>9</v>
      </c>
      <c r="C393" s="10" t="s">
        <v>7</v>
      </c>
      <c r="D393" s="10" t="s">
        <v>7</v>
      </c>
      <c r="E393" s="10" t="s">
        <v>7</v>
      </c>
      <c r="F393" s="10" t="s">
        <v>7</v>
      </c>
      <c r="G393" s="7" t="s">
        <v>365</v>
      </c>
      <c r="H393" s="28"/>
    </row>
    <row r="394" spans="1:8" s="4" customFormat="1" ht="40.5" customHeight="1">
      <c r="A394" s="12" t="str">
        <f>HYPERLINK("http://office.microsoft.com/en-us/excel-help/HP010343011.aspx",HYPERLINK("http://office.microsoft.com/en-us/excel-help/HP010335668.aspx","VLOOKUP"))</f>
        <v>VLOOKUP</v>
      </c>
      <c r="B394" s="13" t="s">
        <v>15</v>
      </c>
      <c r="C394" s="9" t="s">
        <v>7</v>
      </c>
      <c r="D394" s="9" t="s">
        <v>7</v>
      </c>
      <c r="E394" s="9" t="s">
        <v>7</v>
      </c>
      <c r="F394" s="9" t="s">
        <v>7</v>
      </c>
      <c r="G394" s="6" t="s">
        <v>365</v>
      </c>
      <c r="H394" s="28"/>
    </row>
    <row r="395" spans="1:8" s="4" customFormat="1" ht="40.5" customHeight="1">
      <c r="A395" s="14" t="str">
        <f>HYPERLINK("http://office.microsoft.com/en-us/excel-help/HP010343011.aspx",HYPERLINK("http://office.microsoft.com/en-us/excel-help/HP010335668.aspx","WEEKDAY"))</f>
        <v>WEEKDAY</v>
      </c>
      <c r="B395" s="15" t="s">
        <v>97</v>
      </c>
      <c r="C395" s="10" t="s">
        <v>7</v>
      </c>
      <c r="D395" s="10" t="s">
        <v>7</v>
      </c>
      <c r="E395" s="10" t="s">
        <v>7</v>
      </c>
      <c r="F395" s="10" t="s">
        <v>7</v>
      </c>
      <c r="G395" s="7" t="s">
        <v>366</v>
      </c>
      <c r="H395" s="28"/>
    </row>
    <row r="396" spans="1:8" s="4" customFormat="1" ht="40.5" customHeight="1">
      <c r="A396" s="12" t="str">
        <f>HYPERLINK("http://office.microsoft.com/en-us/excel-help/HP010343016.aspx",HYPERLINK("http://office.microsoft.com/en-us/excel-help/HP010335668.aspx","WEEKNUM"))</f>
        <v>WEEKNUM</v>
      </c>
      <c r="B396" s="13" t="s">
        <v>97</v>
      </c>
      <c r="C396" s="9" t="s">
        <v>7</v>
      </c>
      <c r="D396" s="9" t="s">
        <v>7</v>
      </c>
      <c r="E396" s="9" t="s">
        <v>7</v>
      </c>
      <c r="F396" s="9" t="s">
        <v>7</v>
      </c>
      <c r="G396" s="6" t="s">
        <v>367</v>
      </c>
      <c r="H396" s="28"/>
    </row>
    <row r="397" spans="1:8" s="4" customFormat="1" ht="40.5" customHeight="1">
      <c r="A397" s="14" t="str">
        <f>HYPERLINK("http://office.microsoft.com/en-us/excel-help/HP010335667.aspx",HYPERLINK("http://office.microsoft.com/en-us/excel-help/HP010335668.aspx","WEIBULL"))</f>
        <v>WEIBULL</v>
      </c>
      <c r="B397" s="15" t="s">
        <v>41</v>
      </c>
      <c r="C397" s="10" t="s">
        <v>7</v>
      </c>
      <c r="D397" s="10" t="s">
        <v>7</v>
      </c>
      <c r="E397" s="10" t="s">
        <v>7</v>
      </c>
      <c r="F397" s="10" t="s">
        <v>7</v>
      </c>
      <c r="G397" s="7" t="s">
        <v>364</v>
      </c>
      <c r="H397" s="28"/>
    </row>
    <row r="398" spans="1:8" s="4" customFormat="1" ht="40.5" customHeight="1">
      <c r="A398" s="12" t="str">
        <f>HYPERLINK("http://office.microsoft.com/en-us/excel-help/HP010335704.aspx",HYPERLINK("http://office.microsoft.com/en-us/excel-help/HP010335668.aspx","WEIBULL.DIST"))</f>
        <v>WEIBULL.DIST</v>
      </c>
      <c r="B398" s="13" t="s">
        <v>29</v>
      </c>
      <c r="C398" s="9" t="s">
        <v>7</v>
      </c>
      <c r="D398" s="9" t="s">
        <v>7</v>
      </c>
      <c r="E398" s="26" t="s">
        <v>13</v>
      </c>
      <c r="F398" s="26" t="s">
        <v>13</v>
      </c>
      <c r="G398" s="6" t="s">
        <v>368</v>
      </c>
      <c r="H398" s="28"/>
    </row>
    <row r="399" spans="1:8" s="4" customFormat="1" ht="40.5" customHeight="1">
      <c r="A399" s="14" t="str">
        <f>HYPERLINK("http://office.microsoft.com/en-us/excel-help/HP010343038.aspx",HYPERLINK("http://office.microsoft.com/en-us/excel-help/HP010335668.aspx","WORKDAY"))</f>
        <v>WORKDAY</v>
      </c>
      <c r="B399" s="15" t="s">
        <v>97</v>
      </c>
      <c r="C399" s="10" t="s">
        <v>7</v>
      </c>
      <c r="D399" s="10" t="s">
        <v>7</v>
      </c>
      <c r="E399" s="10" t="s">
        <v>7</v>
      </c>
      <c r="F399" s="10" t="s">
        <v>7</v>
      </c>
      <c r="G399" s="7" t="s">
        <v>369</v>
      </c>
      <c r="H399" s="28"/>
    </row>
    <row r="400" spans="1:8" s="4" customFormat="1" ht="40.5" customHeight="1">
      <c r="A400" s="12" t="str">
        <f>HYPERLINK("http://office.microsoft.com/en-us/excel-help/HA010354380.aspx",HYPERLINK("http://office.microsoft.com/en-us/excel-help/HP010335668.aspx","WORKDAY.INTL"))</f>
        <v>WORKDAY.INTL</v>
      </c>
      <c r="B400" s="13" t="s">
        <v>97</v>
      </c>
      <c r="C400" s="9" t="s">
        <v>7</v>
      </c>
      <c r="D400" s="9" t="s">
        <v>7</v>
      </c>
      <c r="E400" s="26" t="s">
        <v>13</v>
      </c>
      <c r="F400" s="26" t="s">
        <v>13</v>
      </c>
      <c r="G400" s="6" t="s">
        <v>370</v>
      </c>
      <c r="H400" s="28"/>
    </row>
    <row r="401" spans="1:8" s="4" customFormat="1" ht="40.5" customHeight="1">
      <c r="A401" s="14" t="str">
        <f>HYPERLINK("http://office.microsoft.com/en-us/excel-help/HP010343042.aspx",HYPERLINK("http://office.microsoft.com/en-us/excel-help/HP010335668.aspx","XIRR"))</f>
        <v>XIRR</v>
      </c>
      <c r="B401" s="15" t="s">
        <v>9</v>
      </c>
      <c r="C401" s="10" t="s">
        <v>7</v>
      </c>
      <c r="D401" s="10" t="s">
        <v>7</v>
      </c>
      <c r="E401" s="10" t="s">
        <v>7</v>
      </c>
      <c r="F401" s="10" t="s">
        <v>7</v>
      </c>
      <c r="G401" s="7" t="s">
        <v>371</v>
      </c>
      <c r="H401" s="28"/>
    </row>
    <row r="402" spans="1:8" s="4" customFormat="1" ht="40.5" customHeight="1">
      <c r="A402" s="12" t="str">
        <f>HYPERLINK("http://office.microsoft.com/en-us/excel-help/HP010343044.aspx",HYPERLINK("http://office.microsoft.com/en-us/excel-help/HP010335668.aspx","XNPV"))</f>
        <v>XNPV</v>
      </c>
      <c r="B402" s="13" t="s">
        <v>9</v>
      </c>
      <c r="C402" s="9" t="s">
        <v>7</v>
      </c>
      <c r="D402" s="9" t="s">
        <v>7</v>
      </c>
      <c r="E402" s="9" t="s">
        <v>7</v>
      </c>
      <c r="F402" s="9" t="s">
        <v>7</v>
      </c>
      <c r="G402" s="6" t="s">
        <v>372</v>
      </c>
      <c r="H402" s="28"/>
    </row>
    <row r="403" spans="1:8" s="4" customFormat="1" ht="40.5" customHeight="1">
      <c r="A403" s="14" t="str">
        <f>HYPERLINK("http://office.microsoft.com/en-us/excel-help/HP010343045.aspx",HYPERLINK("http://office.microsoft.com/en-us/excel-help/HP010335668.aspx","YEAR"))</f>
        <v>YEAR</v>
      </c>
      <c r="B403" s="15" t="s">
        <v>97</v>
      </c>
      <c r="C403" s="10" t="s">
        <v>7</v>
      </c>
      <c r="D403" s="10" t="s">
        <v>7</v>
      </c>
      <c r="E403" s="10" t="s">
        <v>7</v>
      </c>
      <c r="F403" s="10" t="s">
        <v>7</v>
      </c>
      <c r="G403" s="7" t="s">
        <v>373</v>
      </c>
      <c r="H403" s="28"/>
    </row>
    <row r="404" spans="1:8" s="4" customFormat="1" ht="40.5" customHeight="1">
      <c r="A404" s="12" t="str">
        <f>HYPERLINK("http://office.microsoft.com/en-us/excel-help/HP010343046.aspx",HYPERLINK("http://office.microsoft.com/en-us/excel-help/HP010335668.aspx","YEARFRAC"))</f>
        <v>YEARFRAC</v>
      </c>
      <c r="B404" s="13" t="s">
        <v>97</v>
      </c>
      <c r="C404" s="9" t="s">
        <v>7</v>
      </c>
      <c r="D404" s="9" t="s">
        <v>7</v>
      </c>
      <c r="E404" s="9" t="s">
        <v>7</v>
      </c>
      <c r="F404" s="9" t="s">
        <v>7</v>
      </c>
      <c r="G404" s="6" t="s">
        <v>374</v>
      </c>
      <c r="H404" s="28"/>
    </row>
    <row r="405" spans="1:8" s="4" customFormat="1" ht="40.5" customHeight="1">
      <c r="A405" s="14" t="str">
        <f>HYPERLINK("http://office.microsoft.com/en-us/excel-help/HP010343047.aspx",HYPERLINK("http://office.microsoft.com/en-us/excel-help/HP010335668.aspx","YIELD"))</f>
        <v>YIELD</v>
      </c>
      <c r="B405" s="15" t="s">
        <v>9</v>
      </c>
      <c r="C405" s="10" t="s">
        <v>7</v>
      </c>
      <c r="D405" s="10" t="s">
        <v>7</v>
      </c>
      <c r="E405" s="10" t="s">
        <v>7</v>
      </c>
      <c r="F405" s="10" t="s">
        <v>7</v>
      </c>
      <c r="G405" s="7" t="s">
        <v>375</v>
      </c>
      <c r="H405" s="28"/>
    </row>
    <row r="406" spans="1:8" s="4" customFormat="1" ht="40.5" customHeight="1">
      <c r="A406" s="12" t="str">
        <f>HYPERLINK("http://office.microsoft.com/en-us/excel-help/HP010343048.aspx",HYPERLINK("http://office.microsoft.com/en-us/excel-help/HP010335668.aspx","YIELDDISC"))</f>
        <v>YIELDDISC</v>
      </c>
      <c r="B406" s="13" t="s">
        <v>9</v>
      </c>
      <c r="C406" s="9" t="s">
        <v>7</v>
      </c>
      <c r="D406" s="9" t="s">
        <v>7</v>
      </c>
      <c r="E406" s="9" t="s">
        <v>7</v>
      </c>
      <c r="F406" s="9" t="s">
        <v>7</v>
      </c>
      <c r="G406" s="6" t="s">
        <v>376</v>
      </c>
      <c r="H406" s="28"/>
    </row>
    <row r="407" spans="1:8" s="4" customFormat="1" ht="40.5" customHeight="1">
      <c r="A407" s="14" t="str">
        <f>HYPERLINK("http://office.microsoft.com/en-us/excel-help/HP010343049.aspx",HYPERLINK("http://office.microsoft.com/en-us/excel-help/HP010335668.aspx","YIELDMAT"))</f>
        <v>YIELDMAT</v>
      </c>
      <c r="B407" s="15" t="s">
        <v>9</v>
      </c>
      <c r="C407" s="10" t="s">
        <v>7</v>
      </c>
      <c r="D407" s="10" t="s">
        <v>7</v>
      </c>
      <c r="E407" s="10" t="s">
        <v>7</v>
      </c>
      <c r="F407" s="10" t="s">
        <v>7</v>
      </c>
      <c r="G407" s="7" t="s">
        <v>377</v>
      </c>
      <c r="H407" s="28"/>
    </row>
    <row r="408" spans="1:8" s="4" customFormat="1" ht="40.5" customHeight="1">
      <c r="A408" s="12" t="str">
        <f>HYPERLINK("http://office.microsoft.com/en-us/excel-help/HP010335705.aspx",HYPERLINK("http://office.microsoft.com/en-us/excel-help/HP010335668.aspx","Z.TEST"))</f>
        <v>Z.TEST</v>
      </c>
      <c r="B408" s="13" t="s">
        <v>29</v>
      </c>
      <c r="C408" s="9" t="s">
        <v>7</v>
      </c>
      <c r="D408" s="9" t="s">
        <v>7</v>
      </c>
      <c r="E408" s="26" t="s">
        <v>13</v>
      </c>
      <c r="F408" s="26" t="s">
        <v>13</v>
      </c>
      <c r="G408" s="6" t="s">
        <v>378</v>
      </c>
      <c r="H408" s="28"/>
    </row>
    <row r="409" spans="1:8" s="4" customFormat="1" ht="40.5" customHeight="1">
      <c r="A409" s="16" t="str">
        <f>HYPERLINK("http://office.microsoft.com/en-us/excel-help/HP010335668.aspx",HYPERLINK("http://office.microsoft.com/en-us/excel-help/HP010335668.aspx","ZTEST"))</f>
        <v>ZTEST</v>
      </c>
      <c r="B409" s="17" t="s">
        <v>41</v>
      </c>
      <c r="C409" s="11" t="s">
        <v>7</v>
      </c>
      <c r="D409" s="11" t="s">
        <v>7</v>
      </c>
      <c r="E409" s="11" t="s">
        <v>7</v>
      </c>
      <c r="F409" s="11" t="s">
        <v>7</v>
      </c>
      <c r="G409" s="8" t="s">
        <v>378</v>
      </c>
      <c r="H409" s="28"/>
    </row>
    <row r="410" spans="1:8" s="20" customFormat="1" ht="40.5" customHeight="1">
      <c r="A410" s="18" t="s">
        <v>439</v>
      </c>
      <c r="B410" s="19" t="s">
        <v>6</v>
      </c>
      <c r="C410" s="11" t="s">
        <v>7</v>
      </c>
      <c r="D410" s="27" t="s">
        <v>13</v>
      </c>
      <c r="E410" s="27" t="s">
        <v>13</v>
      </c>
      <c r="F410" s="27" t="s">
        <v>13</v>
      </c>
      <c r="G410" s="20" t="s">
        <v>391</v>
      </c>
      <c r="H410" s="28"/>
    </row>
    <row r="411" spans="1:8" s="20" customFormat="1" ht="40.5" customHeight="1">
      <c r="A411" s="21" t="s">
        <v>440</v>
      </c>
      <c r="B411" s="19" t="s">
        <v>6</v>
      </c>
      <c r="C411" s="11" t="s">
        <v>7</v>
      </c>
      <c r="D411" s="27" t="s">
        <v>13</v>
      </c>
      <c r="E411" s="27" t="s">
        <v>13</v>
      </c>
      <c r="F411" s="27" t="s">
        <v>13</v>
      </c>
      <c r="G411" s="20" t="s">
        <v>392</v>
      </c>
      <c r="H411" s="28"/>
    </row>
    <row r="412" spans="1:8" s="20" customFormat="1" ht="40.5" customHeight="1">
      <c r="A412" s="18" t="s">
        <v>441</v>
      </c>
      <c r="B412" s="19" t="s">
        <v>6</v>
      </c>
      <c r="C412" s="11" t="s">
        <v>7</v>
      </c>
      <c r="D412" s="27" t="s">
        <v>13</v>
      </c>
      <c r="E412" s="27" t="s">
        <v>13</v>
      </c>
      <c r="F412" s="27" t="s">
        <v>13</v>
      </c>
      <c r="G412" s="20" t="s">
        <v>393</v>
      </c>
      <c r="H412" s="28"/>
    </row>
    <row r="413" spans="1:8" s="20" customFormat="1" ht="40.5" customHeight="1">
      <c r="A413" s="21" t="s">
        <v>442</v>
      </c>
      <c r="B413" s="19" t="s">
        <v>6</v>
      </c>
      <c r="C413" s="11" t="s">
        <v>7</v>
      </c>
      <c r="D413" s="27" t="s">
        <v>13</v>
      </c>
      <c r="E413" s="27" t="s">
        <v>13</v>
      </c>
      <c r="F413" s="27" t="s">
        <v>13</v>
      </c>
      <c r="G413" s="20" t="s">
        <v>394</v>
      </c>
      <c r="H413" s="28"/>
    </row>
    <row r="414" spans="1:8" s="20" customFormat="1" ht="40.5" customHeight="1">
      <c r="A414" s="18" t="s">
        <v>443</v>
      </c>
      <c r="B414" s="19" t="s">
        <v>29</v>
      </c>
      <c r="C414" s="11" t="s">
        <v>7</v>
      </c>
      <c r="D414" s="27" t="s">
        <v>13</v>
      </c>
      <c r="E414" s="27" t="s">
        <v>13</v>
      </c>
      <c r="F414" s="27" t="s">
        <v>13</v>
      </c>
      <c r="G414" s="20" t="s">
        <v>395</v>
      </c>
      <c r="H414" s="28"/>
    </row>
    <row r="415" spans="1:8" s="20" customFormat="1" ht="40.5" customHeight="1">
      <c r="A415" s="21" t="s">
        <v>444</v>
      </c>
      <c r="B415" s="19" t="s">
        <v>36</v>
      </c>
      <c r="C415" s="11" t="s">
        <v>7</v>
      </c>
      <c r="D415" s="27" t="s">
        <v>13</v>
      </c>
      <c r="E415" s="27" t="s">
        <v>13</v>
      </c>
      <c r="F415" s="27" t="s">
        <v>13</v>
      </c>
      <c r="G415" s="20" t="s">
        <v>396</v>
      </c>
      <c r="H415" s="28"/>
    </row>
    <row r="416" spans="1:8" s="20" customFormat="1" ht="40.5" customHeight="1">
      <c r="A416" s="18" t="s">
        <v>445</v>
      </c>
      <c r="B416" s="19" t="s">
        <v>36</v>
      </c>
      <c r="C416" s="11" t="s">
        <v>7</v>
      </c>
      <c r="D416" s="27" t="s">
        <v>13</v>
      </c>
      <c r="E416" s="27" t="s">
        <v>13</v>
      </c>
      <c r="F416" s="27" t="s">
        <v>13</v>
      </c>
      <c r="G416" s="20" t="s">
        <v>397</v>
      </c>
      <c r="H416" s="28"/>
    </row>
    <row r="417" spans="1:8" s="20" customFormat="1" ht="40.5" customHeight="1">
      <c r="A417" s="21" t="s">
        <v>446</v>
      </c>
      <c r="B417" s="19" t="s">
        <v>36</v>
      </c>
      <c r="C417" s="11" t="s">
        <v>7</v>
      </c>
      <c r="D417" s="27" t="s">
        <v>13</v>
      </c>
      <c r="E417" s="27" t="s">
        <v>13</v>
      </c>
      <c r="F417" s="27" t="s">
        <v>13</v>
      </c>
      <c r="G417" s="20" t="s">
        <v>398</v>
      </c>
      <c r="H417" s="28"/>
    </row>
    <row r="418" spans="1:8" s="20" customFormat="1" ht="40.5" customHeight="1">
      <c r="A418" s="18" t="s">
        <v>447</v>
      </c>
      <c r="B418" s="19" t="s">
        <v>36</v>
      </c>
      <c r="C418" s="11" t="s">
        <v>7</v>
      </c>
      <c r="D418" s="27" t="s">
        <v>13</v>
      </c>
      <c r="E418" s="27" t="s">
        <v>13</v>
      </c>
      <c r="F418" s="27" t="s">
        <v>13</v>
      </c>
      <c r="G418" s="20" t="s">
        <v>399</v>
      </c>
      <c r="H418" s="28"/>
    </row>
    <row r="419" spans="1:8" s="20" customFormat="1" ht="40.5" customHeight="1">
      <c r="A419" s="21" t="s">
        <v>448</v>
      </c>
      <c r="B419" s="19" t="s">
        <v>36</v>
      </c>
      <c r="C419" s="11" t="s">
        <v>7</v>
      </c>
      <c r="D419" s="27" t="s">
        <v>13</v>
      </c>
      <c r="E419" s="27" t="s">
        <v>13</v>
      </c>
      <c r="F419" s="27" t="s">
        <v>13</v>
      </c>
      <c r="G419" s="20" t="s">
        <v>400</v>
      </c>
      <c r="H419" s="28"/>
    </row>
    <row r="420" spans="1:8" s="20" customFormat="1" ht="40.5" customHeight="1">
      <c r="A420" s="18" t="s">
        <v>449</v>
      </c>
      <c r="B420" s="19" t="s">
        <v>6</v>
      </c>
      <c r="C420" s="11" t="s">
        <v>7</v>
      </c>
      <c r="D420" s="27" t="s">
        <v>13</v>
      </c>
      <c r="E420" s="27" t="s">
        <v>13</v>
      </c>
      <c r="F420" s="27" t="s">
        <v>13</v>
      </c>
      <c r="G420" s="20" t="s">
        <v>401</v>
      </c>
      <c r="H420" s="28"/>
    </row>
    <row r="421" spans="1:8" s="20" customFormat="1" ht="40.5" customHeight="1">
      <c r="A421" s="21" t="s">
        <v>450</v>
      </c>
      <c r="B421" s="19" t="s">
        <v>6</v>
      </c>
      <c r="C421" s="11" t="s">
        <v>7</v>
      </c>
      <c r="D421" s="27" t="s">
        <v>13</v>
      </c>
      <c r="E421" s="27" t="s">
        <v>13</v>
      </c>
      <c r="F421" s="27" t="s">
        <v>13</v>
      </c>
      <c r="G421" s="20" t="s">
        <v>389</v>
      </c>
      <c r="H421" s="28"/>
    </row>
    <row r="422" spans="1:8" s="20" customFormat="1" ht="40.5" customHeight="1">
      <c r="A422" s="18" t="s">
        <v>451</v>
      </c>
      <c r="B422" s="19" t="s">
        <v>6</v>
      </c>
      <c r="C422" s="11" t="s">
        <v>7</v>
      </c>
      <c r="D422" s="27" t="s">
        <v>13</v>
      </c>
      <c r="E422" s="27" t="s">
        <v>13</v>
      </c>
      <c r="F422" s="27" t="s">
        <v>13</v>
      </c>
      <c r="G422" s="20" t="s">
        <v>73</v>
      </c>
      <c r="H422" s="28"/>
    </row>
    <row r="423" spans="1:8" s="20" customFormat="1" ht="40.5" customHeight="1">
      <c r="A423" s="21" t="s">
        <v>452</v>
      </c>
      <c r="B423" s="19" t="s">
        <v>6</v>
      </c>
      <c r="C423" s="11" t="s">
        <v>7</v>
      </c>
      <c r="D423" s="27" t="s">
        <v>13</v>
      </c>
      <c r="E423" s="27" t="s">
        <v>13</v>
      </c>
      <c r="F423" s="27" t="s">
        <v>13</v>
      </c>
      <c r="G423" s="20" t="s">
        <v>402</v>
      </c>
      <c r="H423" s="28"/>
    </row>
    <row r="424" spans="1:8" s="20" customFormat="1" ht="40.5" customHeight="1">
      <c r="A424" s="18" t="s">
        <v>453</v>
      </c>
      <c r="B424" s="19" t="s">
        <v>6</v>
      </c>
      <c r="C424" s="11" t="s">
        <v>7</v>
      </c>
      <c r="D424" s="27" t="s">
        <v>13</v>
      </c>
      <c r="E424" s="27" t="s">
        <v>13</v>
      </c>
      <c r="F424" s="27" t="s">
        <v>13</v>
      </c>
      <c r="G424" s="20" t="s">
        <v>403</v>
      </c>
      <c r="H424" s="28"/>
    </row>
    <row r="425" spans="1:8" s="20" customFormat="1" ht="40.5" customHeight="1">
      <c r="A425" s="21" t="s">
        <v>454</v>
      </c>
      <c r="B425" s="19" t="s">
        <v>6</v>
      </c>
      <c r="C425" s="11" t="s">
        <v>7</v>
      </c>
      <c r="D425" s="27" t="s">
        <v>13</v>
      </c>
      <c r="E425" s="27" t="s">
        <v>13</v>
      </c>
      <c r="F425" s="27" t="s">
        <v>13</v>
      </c>
      <c r="G425" s="20" t="s">
        <v>404</v>
      </c>
      <c r="H425" s="28"/>
    </row>
    <row r="426" spans="1:8" s="20" customFormat="1" ht="40.5" customHeight="1">
      <c r="A426" s="18" t="s">
        <v>455</v>
      </c>
      <c r="B426" s="19" t="s">
        <v>97</v>
      </c>
      <c r="C426" s="11" t="s">
        <v>7</v>
      </c>
      <c r="D426" s="27" t="s">
        <v>13</v>
      </c>
      <c r="E426" s="27" t="s">
        <v>13</v>
      </c>
      <c r="F426" s="27" t="s">
        <v>13</v>
      </c>
      <c r="G426" s="20" t="s">
        <v>405</v>
      </c>
      <c r="H426" s="28"/>
    </row>
    <row r="427" spans="1:8" s="20" customFormat="1" ht="40.5" customHeight="1">
      <c r="A427" s="21" t="s">
        <v>456</v>
      </c>
      <c r="B427" s="19" t="s">
        <v>6</v>
      </c>
      <c r="C427" s="11" t="s">
        <v>7</v>
      </c>
      <c r="D427" s="27" t="s">
        <v>13</v>
      </c>
      <c r="E427" s="27" t="s">
        <v>13</v>
      </c>
      <c r="F427" s="27" t="s">
        <v>13</v>
      </c>
      <c r="G427" s="20" t="s">
        <v>406</v>
      </c>
      <c r="H427" s="28"/>
    </row>
    <row r="428" spans="1:8" s="20" customFormat="1" ht="40.5" customHeight="1">
      <c r="A428" s="18" t="s">
        <v>457</v>
      </c>
      <c r="B428" s="19" t="s">
        <v>390</v>
      </c>
      <c r="C428" s="11" t="s">
        <v>7</v>
      </c>
      <c r="D428" s="27" t="s">
        <v>13</v>
      </c>
      <c r="E428" s="27" t="s">
        <v>13</v>
      </c>
      <c r="F428" s="27" t="s">
        <v>13</v>
      </c>
      <c r="G428" s="20" t="s">
        <v>407</v>
      </c>
      <c r="H428" s="28"/>
    </row>
    <row r="429" spans="1:8" s="20" customFormat="1" ht="40.5" customHeight="1">
      <c r="A429" s="21" t="s">
        <v>458</v>
      </c>
      <c r="B429" s="19" t="s">
        <v>390</v>
      </c>
      <c r="C429" s="11" t="s">
        <v>7</v>
      </c>
      <c r="D429" s="27" t="s">
        <v>13</v>
      </c>
      <c r="E429" s="27" t="s">
        <v>13</v>
      </c>
      <c r="F429" s="27" t="s">
        <v>13</v>
      </c>
      <c r="G429" s="20" t="s">
        <v>408</v>
      </c>
      <c r="H429" s="28"/>
    </row>
    <row r="430" spans="1:8" s="20" customFormat="1" ht="40.5" customHeight="1">
      <c r="A430" s="18" t="s">
        <v>459</v>
      </c>
      <c r="B430" s="19" t="s">
        <v>6</v>
      </c>
      <c r="C430" s="11" t="s">
        <v>7</v>
      </c>
      <c r="D430" s="27" t="s">
        <v>13</v>
      </c>
      <c r="E430" s="27" t="s">
        <v>13</v>
      </c>
      <c r="F430" s="27" t="s">
        <v>13</v>
      </c>
      <c r="G430" s="20" t="s">
        <v>409</v>
      </c>
      <c r="H430" s="28"/>
    </row>
    <row r="431" spans="1:8" s="20" customFormat="1" ht="40.5" customHeight="1">
      <c r="A431" s="21" t="s">
        <v>460</v>
      </c>
      <c r="B431" s="19" t="s">
        <v>15</v>
      </c>
      <c r="C431" s="11" t="s">
        <v>7</v>
      </c>
      <c r="D431" s="27" t="s">
        <v>13</v>
      </c>
      <c r="E431" s="27" t="s">
        <v>13</v>
      </c>
      <c r="F431" s="27" t="s">
        <v>13</v>
      </c>
      <c r="G431" s="20" t="s">
        <v>410</v>
      </c>
      <c r="H431" s="28"/>
    </row>
    <row r="432" spans="1:8" s="20" customFormat="1" ht="40.5" customHeight="1">
      <c r="A432" s="18" t="s">
        <v>461</v>
      </c>
      <c r="B432" s="19" t="s">
        <v>29</v>
      </c>
      <c r="C432" s="11" t="s">
        <v>7</v>
      </c>
      <c r="D432" s="27" t="s">
        <v>13</v>
      </c>
      <c r="E432" s="27" t="s">
        <v>13</v>
      </c>
      <c r="F432" s="27" t="s">
        <v>13</v>
      </c>
      <c r="G432" s="20" t="s">
        <v>411</v>
      </c>
      <c r="H432" s="28"/>
    </row>
    <row r="433" spans="1:8" s="20" customFormat="1" ht="40.5" customHeight="1">
      <c r="A433" s="21" t="s">
        <v>462</v>
      </c>
      <c r="B433" s="19" t="s">
        <v>29</v>
      </c>
      <c r="C433" s="11" t="s">
        <v>7</v>
      </c>
      <c r="D433" s="27" t="s">
        <v>13</v>
      </c>
      <c r="E433" s="27" t="s">
        <v>13</v>
      </c>
      <c r="F433" s="27" t="s">
        <v>13</v>
      </c>
      <c r="G433" s="20" t="s">
        <v>412</v>
      </c>
      <c r="H433" s="28"/>
    </row>
    <row r="434" spans="1:8" s="20" customFormat="1" ht="40.5" customHeight="1">
      <c r="A434" s="18" t="s">
        <v>463</v>
      </c>
      <c r="B434" s="19" t="s">
        <v>19</v>
      </c>
      <c r="C434" s="11" t="s">
        <v>7</v>
      </c>
      <c r="D434" s="27" t="s">
        <v>13</v>
      </c>
      <c r="E434" s="27" t="s">
        <v>13</v>
      </c>
      <c r="F434" s="27" t="s">
        <v>13</v>
      </c>
      <c r="G434" s="20" t="s">
        <v>413</v>
      </c>
      <c r="H434" s="28"/>
    </row>
    <row r="435" spans="1:8" s="20" customFormat="1" ht="40.5" customHeight="1">
      <c r="A435" s="21" t="s">
        <v>464</v>
      </c>
      <c r="B435" s="19" t="s">
        <v>36</v>
      </c>
      <c r="C435" s="11" t="s">
        <v>7</v>
      </c>
      <c r="D435" s="27" t="s">
        <v>13</v>
      </c>
      <c r="E435" s="27" t="s">
        <v>13</v>
      </c>
      <c r="F435" s="27" t="s">
        <v>13</v>
      </c>
      <c r="G435" s="20" t="s">
        <v>414</v>
      </c>
      <c r="H435" s="28"/>
    </row>
    <row r="436" spans="1:8" s="20" customFormat="1" ht="40.5" customHeight="1">
      <c r="A436" s="18" t="s">
        <v>465</v>
      </c>
      <c r="B436" s="19" t="s">
        <v>36</v>
      </c>
      <c r="C436" s="11" t="s">
        <v>7</v>
      </c>
      <c r="D436" s="27" t="s">
        <v>13</v>
      </c>
      <c r="E436" s="27" t="s">
        <v>13</v>
      </c>
      <c r="F436" s="27" t="s">
        <v>13</v>
      </c>
      <c r="G436" s="20" t="s">
        <v>415</v>
      </c>
      <c r="H436" s="28"/>
    </row>
    <row r="437" spans="1:8" s="20" customFormat="1" ht="40.5" customHeight="1">
      <c r="A437" s="21" t="s">
        <v>466</v>
      </c>
      <c r="B437" s="19" t="s">
        <v>36</v>
      </c>
      <c r="C437" s="11" t="s">
        <v>7</v>
      </c>
      <c r="D437" s="27" t="s">
        <v>13</v>
      </c>
      <c r="E437" s="27" t="s">
        <v>13</v>
      </c>
      <c r="F437" s="27" t="s">
        <v>13</v>
      </c>
      <c r="G437" s="20" t="s">
        <v>416</v>
      </c>
      <c r="H437" s="28"/>
    </row>
    <row r="438" spans="1:8" s="20" customFormat="1" ht="40.5" customHeight="1">
      <c r="A438" s="18" t="s">
        <v>467</v>
      </c>
      <c r="B438" s="19" t="s">
        <v>36</v>
      </c>
      <c r="C438" s="11" t="s">
        <v>7</v>
      </c>
      <c r="D438" s="27" t="s">
        <v>13</v>
      </c>
      <c r="E438" s="27" t="s">
        <v>13</v>
      </c>
      <c r="F438" s="27" t="s">
        <v>13</v>
      </c>
      <c r="G438" s="20" t="s">
        <v>417</v>
      </c>
      <c r="H438" s="28"/>
    </row>
    <row r="439" spans="1:8" s="20" customFormat="1" ht="40.5" customHeight="1">
      <c r="A439" s="21" t="s">
        <v>468</v>
      </c>
      <c r="B439" s="19" t="s">
        <v>36</v>
      </c>
      <c r="C439" s="11" t="s">
        <v>7</v>
      </c>
      <c r="D439" s="27" t="s">
        <v>13</v>
      </c>
      <c r="E439" s="27" t="s">
        <v>13</v>
      </c>
      <c r="F439" s="27" t="s">
        <v>13</v>
      </c>
      <c r="G439" s="20" t="s">
        <v>418</v>
      </c>
      <c r="H439" s="28"/>
    </row>
    <row r="440" spans="1:8" s="20" customFormat="1" ht="40.5" customHeight="1">
      <c r="A440" s="18" t="s">
        <v>469</v>
      </c>
      <c r="B440" s="19" t="s">
        <v>36</v>
      </c>
      <c r="C440" s="11" t="s">
        <v>7</v>
      </c>
      <c r="D440" s="27" t="s">
        <v>13</v>
      </c>
      <c r="E440" s="27" t="s">
        <v>13</v>
      </c>
      <c r="F440" s="27" t="s">
        <v>13</v>
      </c>
      <c r="G440" s="20" t="s">
        <v>419</v>
      </c>
      <c r="H440" s="28"/>
    </row>
    <row r="441" spans="1:8" s="20" customFormat="1" ht="40.5" customHeight="1">
      <c r="A441" s="21" t="s">
        <v>470</v>
      </c>
      <c r="B441" s="19" t="s">
        <v>36</v>
      </c>
      <c r="C441" s="11" t="s">
        <v>7</v>
      </c>
      <c r="D441" s="27" t="s">
        <v>13</v>
      </c>
      <c r="E441" s="27" t="s">
        <v>13</v>
      </c>
      <c r="F441" s="27" t="s">
        <v>13</v>
      </c>
      <c r="G441" s="20" t="s">
        <v>420</v>
      </c>
      <c r="H441" s="28"/>
    </row>
    <row r="442" spans="1:8" s="20" customFormat="1" ht="40.5" customHeight="1">
      <c r="A442" s="18" t="s">
        <v>471</v>
      </c>
      <c r="B442" s="19" t="s">
        <v>36</v>
      </c>
      <c r="C442" s="11" t="s">
        <v>7</v>
      </c>
      <c r="D442" s="27" t="s">
        <v>13</v>
      </c>
      <c r="E442" s="27" t="s">
        <v>13</v>
      </c>
      <c r="F442" s="27" t="s">
        <v>13</v>
      </c>
      <c r="G442" s="20" t="s">
        <v>421</v>
      </c>
      <c r="H442" s="28"/>
    </row>
    <row r="443" spans="1:8" s="20" customFormat="1" ht="40.5" customHeight="1">
      <c r="A443" s="21" t="s">
        <v>472</v>
      </c>
      <c r="B443" s="19" t="s">
        <v>53</v>
      </c>
      <c r="C443" s="11" t="s">
        <v>7</v>
      </c>
      <c r="D443" s="27" t="s">
        <v>13</v>
      </c>
      <c r="E443" s="27" t="s">
        <v>13</v>
      </c>
      <c r="F443" s="27" t="s">
        <v>13</v>
      </c>
      <c r="G443" s="20" t="s">
        <v>422</v>
      </c>
      <c r="H443" s="28"/>
    </row>
    <row r="444" spans="1:8" s="20" customFormat="1" ht="40.5" customHeight="1">
      <c r="A444" s="18" t="s">
        <v>473</v>
      </c>
      <c r="B444" s="19" t="s">
        <v>97</v>
      </c>
      <c r="C444" s="11" t="s">
        <v>7</v>
      </c>
      <c r="D444" s="27" t="s">
        <v>13</v>
      </c>
      <c r="E444" s="27" t="s">
        <v>13</v>
      </c>
      <c r="F444" s="27" t="s">
        <v>13</v>
      </c>
      <c r="G444" s="20" t="s">
        <v>423</v>
      </c>
      <c r="H444" s="28"/>
    </row>
    <row r="445" spans="1:8" s="20" customFormat="1" ht="40.5" customHeight="1">
      <c r="A445" s="21" t="s">
        <v>474</v>
      </c>
      <c r="B445" s="19" t="s">
        <v>6</v>
      </c>
      <c r="C445" s="11" t="s">
        <v>7</v>
      </c>
      <c r="D445" s="27" t="s">
        <v>13</v>
      </c>
      <c r="E445" s="27" t="s">
        <v>13</v>
      </c>
      <c r="F445" s="27" t="s">
        <v>13</v>
      </c>
      <c r="G445" s="20" t="s">
        <v>424</v>
      </c>
      <c r="H445" s="28"/>
    </row>
    <row r="446" spans="1:8" s="20" customFormat="1" ht="40.5" customHeight="1">
      <c r="A446" s="18" t="s">
        <v>475</v>
      </c>
      <c r="B446" s="19" t="s">
        <v>22</v>
      </c>
      <c r="C446" s="11" t="s">
        <v>7</v>
      </c>
      <c r="D446" s="27" t="s">
        <v>13</v>
      </c>
      <c r="E446" s="27" t="s">
        <v>13</v>
      </c>
      <c r="F446" s="27" t="s">
        <v>13</v>
      </c>
      <c r="G446" s="20" t="s">
        <v>425</v>
      </c>
      <c r="H446" s="28"/>
    </row>
    <row r="447" spans="1:8" s="20" customFormat="1" ht="40.5" customHeight="1">
      <c r="A447" s="21" t="s">
        <v>476</v>
      </c>
      <c r="B447" s="19" t="s">
        <v>9</v>
      </c>
      <c r="C447" s="11" t="s">
        <v>7</v>
      </c>
      <c r="D447" s="27" t="s">
        <v>13</v>
      </c>
      <c r="E447" s="27" t="s">
        <v>13</v>
      </c>
      <c r="F447" s="27" t="s">
        <v>13</v>
      </c>
      <c r="G447" s="20" t="s">
        <v>426</v>
      </c>
      <c r="H447" s="28"/>
    </row>
    <row r="448" spans="1:8" s="20" customFormat="1" ht="40.5" customHeight="1">
      <c r="A448" s="18" t="s">
        <v>477</v>
      </c>
      <c r="B448" s="19" t="s">
        <v>29</v>
      </c>
      <c r="C448" s="11" t="s">
        <v>7</v>
      </c>
      <c r="D448" s="27" t="s">
        <v>13</v>
      </c>
      <c r="E448" s="27" t="s">
        <v>13</v>
      </c>
      <c r="F448" s="27" t="s">
        <v>13</v>
      </c>
      <c r="G448" s="20" t="s">
        <v>427</v>
      </c>
      <c r="H448" s="28"/>
    </row>
    <row r="449" spans="1:8" s="20" customFormat="1" ht="40.5" customHeight="1">
      <c r="A449" s="21" t="s">
        <v>478</v>
      </c>
      <c r="B449" s="19" t="s">
        <v>29</v>
      </c>
      <c r="C449" s="11" t="s">
        <v>7</v>
      </c>
      <c r="D449" s="27" t="s">
        <v>13</v>
      </c>
      <c r="E449" s="27" t="s">
        <v>13</v>
      </c>
      <c r="F449" s="27" t="s">
        <v>13</v>
      </c>
      <c r="G449" s="20" t="s">
        <v>428</v>
      </c>
      <c r="H449" s="28"/>
    </row>
    <row r="450" spans="1:8" s="20" customFormat="1" ht="40.5" customHeight="1">
      <c r="A450" s="18" t="s">
        <v>479</v>
      </c>
      <c r="B450" s="19" t="s">
        <v>9</v>
      </c>
      <c r="C450" s="11" t="s">
        <v>7</v>
      </c>
      <c r="D450" s="27" t="s">
        <v>13</v>
      </c>
      <c r="E450" s="27" t="s">
        <v>13</v>
      </c>
      <c r="F450" s="27" t="s">
        <v>13</v>
      </c>
      <c r="G450" s="20" t="s">
        <v>429</v>
      </c>
      <c r="H450" s="28"/>
    </row>
    <row r="451" spans="1:8" s="20" customFormat="1" ht="40.5" customHeight="1">
      <c r="A451" s="21" t="s">
        <v>480</v>
      </c>
      <c r="B451" s="19" t="s">
        <v>6</v>
      </c>
      <c r="C451" s="11" t="s">
        <v>7</v>
      </c>
      <c r="D451" s="27" t="s">
        <v>13</v>
      </c>
      <c r="E451" s="27" t="s">
        <v>13</v>
      </c>
      <c r="F451" s="27" t="s">
        <v>13</v>
      </c>
      <c r="G451" s="20" t="s">
        <v>430</v>
      </c>
      <c r="H451" s="28"/>
    </row>
    <row r="452" spans="1:8" s="20" customFormat="1" ht="40.5" customHeight="1">
      <c r="A452" s="18" t="s">
        <v>481</v>
      </c>
      <c r="B452" s="19" t="s">
        <v>6</v>
      </c>
      <c r="C452" s="11" t="s">
        <v>7</v>
      </c>
      <c r="D452" s="27" t="s">
        <v>13</v>
      </c>
      <c r="E452" s="27" t="s">
        <v>13</v>
      </c>
      <c r="F452" s="27" t="s">
        <v>13</v>
      </c>
      <c r="G452" s="20" t="s">
        <v>431</v>
      </c>
      <c r="H452" s="28"/>
    </row>
    <row r="453" spans="1:8" s="20" customFormat="1" ht="40.5" customHeight="1">
      <c r="A453" s="21" t="s">
        <v>482</v>
      </c>
      <c r="B453" s="19" t="s">
        <v>53</v>
      </c>
      <c r="C453" s="11" t="s">
        <v>7</v>
      </c>
      <c r="D453" s="27" t="s">
        <v>13</v>
      </c>
      <c r="E453" s="27" t="s">
        <v>13</v>
      </c>
      <c r="F453" s="27" t="s">
        <v>13</v>
      </c>
      <c r="G453" s="20" t="s">
        <v>432</v>
      </c>
      <c r="H453" s="28"/>
    </row>
    <row r="454" spans="1:8" s="20" customFormat="1" ht="40.5" customHeight="1">
      <c r="A454" s="18" t="s">
        <v>483</v>
      </c>
      <c r="B454" s="19" t="s">
        <v>53</v>
      </c>
      <c r="C454" s="11" t="s">
        <v>7</v>
      </c>
      <c r="D454" s="27" t="s">
        <v>13</v>
      </c>
      <c r="E454" s="27" t="s">
        <v>13</v>
      </c>
      <c r="F454" s="27" t="s">
        <v>13</v>
      </c>
      <c r="G454" s="20" t="s">
        <v>433</v>
      </c>
      <c r="H454" s="28"/>
    </row>
    <row r="455" spans="1:8" s="20" customFormat="1" ht="40.5" customHeight="1">
      <c r="A455" s="21" t="s">
        <v>484</v>
      </c>
      <c r="B455" s="19" t="s">
        <v>29</v>
      </c>
      <c r="C455" s="11" t="s">
        <v>7</v>
      </c>
      <c r="D455" s="27" t="s">
        <v>13</v>
      </c>
      <c r="E455" s="27" t="s">
        <v>13</v>
      </c>
      <c r="F455" s="27" t="s">
        <v>13</v>
      </c>
      <c r="G455" s="20" t="s">
        <v>434</v>
      </c>
      <c r="H455" s="28"/>
    </row>
    <row r="456" spans="1:8" s="20" customFormat="1" ht="40.5" customHeight="1">
      <c r="A456" s="18" t="s">
        <v>485</v>
      </c>
      <c r="B456" s="19" t="s">
        <v>22</v>
      </c>
      <c r="C456" s="11" t="s">
        <v>7</v>
      </c>
      <c r="D456" s="27" t="s">
        <v>13</v>
      </c>
      <c r="E456" s="27" t="s">
        <v>13</v>
      </c>
      <c r="F456" s="27" t="s">
        <v>13</v>
      </c>
      <c r="G456" s="20" t="s">
        <v>435</v>
      </c>
      <c r="H456" s="28"/>
    </row>
    <row r="457" spans="1:8" s="20" customFormat="1" ht="40.5" customHeight="1">
      <c r="A457" s="21" t="s">
        <v>486</v>
      </c>
      <c r="B457" s="19" t="s">
        <v>22</v>
      </c>
      <c r="C457" s="11" t="s">
        <v>7</v>
      </c>
      <c r="D457" s="27" t="s">
        <v>13</v>
      </c>
      <c r="E457" s="27" t="s">
        <v>13</v>
      </c>
      <c r="F457" s="27" t="s">
        <v>13</v>
      </c>
      <c r="G457" s="20" t="s">
        <v>436</v>
      </c>
      <c r="H457" s="28"/>
    </row>
    <row r="458" spans="1:8" s="20" customFormat="1" ht="40.5" customHeight="1">
      <c r="A458" s="18" t="s">
        <v>487</v>
      </c>
      <c r="B458" s="19" t="s">
        <v>390</v>
      </c>
      <c r="C458" s="11" t="s">
        <v>7</v>
      </c>
      <c r="D458" s="27" t="s">
        <v>13</v>
      </c>
      <c r="E458" s="27" t="s">
        <v>13</v>
      </c>
      <c r="F458" s="27" t="s">
        <v>13</v>
      </c>
      <c r="G458" s="20" t="s">
        <v>437</v>
      </c>
      <c r="H458" s="28"/>
    </row>
    <row r="459" spans="1:8" s="20" customFormat="1" ht="40.5" customHeight="1">
      <c r="A459" s="21" t="s">
        <v>488</v>
      </c>
      <c r="B459" s="19" t="s">
        <v>19</v>
      </c>
      <c r="C459" s="11" t="s">
        <v>7</v>
      </c>
      <c r="D459" s="27" t="s">
        <v>13</v>
      </c>
      <c r="E459" s="27" t="s">
        <v>13</v>
      </c>
      <c r="F459" s="27" t="s">
        <v>13</v>
      </c>
      <c r="G459" s="20" t="s">
        <v>438</v>
      </c>
      <c r="H459" s="28"/>
    </row>
  </sheetData>
  <hyperlinks>
    <hyperlink ref="A410" r:id="rId1" display="http://office.microsoft.com/en-001/excel-help/redir/HA102753256.aspx?CTT=5&amp;origin=HA103980604"/>
    <hyperlink ref="A411" r:id="rId2" display="http://office.microsoft.com/en-001/excel-help/redir/HA102753257.aspx?CTT=5&amp;origin=HA103980604"/>
    <hyperlink ref="A412" r:id="rId3" display="http://office.microsoft.com/en-001/excel-help/redir/HA102753258.aspx?CTT=5&amp;origin=HA103980604"/>
    <hyperlink ref="A413" r:id="rId4" display="http://office.microsoft.com/en-001/excel-help/redir/HA102753259.aspx?CTT=5&amp;origin=HA103980604"/>
    <hyperlink ref="A414" r:id="rId5" display="http://office.microsoft.com/en-001/excel-help/redir/HA102753250.aspx?CTT=5&amp;origin=HA103980604"/>
    <hyperlink ref="A415" r:id="rId6" display="http://office.microsoft.com/en-001/excel-help/redir/HA102753251.aspx?CTT=5&amp;origin=HA103980604"/>
    <hyperlink ref="A416" r:id="rId7" display="http://office.microsoft.com/en-001/excel-help/redir/HA102753252.aspx?CTT=5&amp;origin=HA103980604"/>
    <hyperlink ref="A417" r:id="rId8" display="http://office.microsoft.com/en-001/excel-help/redir/HA102753253.aspx?CTT=5&amp;origin=HA103980604"/>
    <hyperlink ref="A418" r:id="rId9" display="http://office.microsoft.com/en-001/excel-help/redir/HA102753254.aspx?CTT=5&amp;origin=HA103980604"/>
    <hyperlink ref="A419" r:id="rId10" display="http://office.microsoft.com/en-001/excel-help/redir/HA102753255.aspx?CTT=5&amp;origin=HA103980604"/>
    <hyperlink ref="A420" r:id="rId11" display="http://office.microsoft.com/en-001/excel-help/redir/HA102753249.aspx?CTT=5&amp;origin=HA103980604"/>
    <hyperlink ref="A421" r:id="rId12" display="http://office.microsoft.com/en-001/excel-help/redir/HA102753248.aspx?CTT=5&amp;origin=HA103980604"/>
    <hyperlink ref="A422" r:id="rId13" display="http://office.microsoft.com/en-001/excel-help/redir/HA102753260.aspx?CTT=5&amp;origin=HA103980604"/>
    <hyperlink ref="A423" r:id="rId14" display="http://office.microsoft.com/en-001/excel-help/redir/HA102753261.aspx?CTT=5&amp;origin=HA103980604"/>
    <hyperlink ref="A424" r:id="rId15" display="http://office.microsoft.com/en-001/excel-help/redir/HA102753262.aspx?CTT=5&amp;origin=HA103980604"/>
    <hyperlink ref="A425" r:id="rId16" display="http://office.microsoft.com/en-001/excel-help/redir/HA102753263.aspx?CTT=5&amp;origin=HA103980604"/>
    <hyperlink ref="A426" r:id="rId17" display="http://office.microsoft.com/en-001/excel-help/redir/HA102753275.aspx?CTT=5&amp;origin=HA103980604"/>
    <hyperlink ref="A427" r:id="rId18" display="http://office.microsoft.com/en-001/excel-help/redir/HA102753276.aspx?CTT=5&amp;origin=HA103980604"/>
    <hyperlink ref="A428" r:id="rId19" display="http://office.microsoft.com/en-001/excel-help/redir/HA102780999.aspx?CTT=5&amp;origin=HA103980604"/>
    <hyperlink ref="A429" r:id="rId20" display="http://office.microsoft.com/en-001/excel-help/redir/HA102781000.aspx?CTT=5&amp;origin=HA103980604"/>
    <hyperlink ref="A430" r:id="rId21" display="http://office.microsoft.com/en-001/excel-help/redir/HA102753279.aspx?CTT=5&amp;origin=HA103980604"/>
    <hyperlink ref="A431" r:id="rId22" display="http://office.microsoft.com/en-001/excel-help/redir/HA102753280.aspx?CTT=5&amp;origin=HA103980604"/>
    <hyperlink ref="A432" r:id="rId23" display="http://office.microsoft.com/en-001/excel-help/redir/HA102753277.aspx?CTT=5&amp;origin=HA103980604"/>
    <hyperlink ref="A433" r:id="rId24" display="http://office.microsoft.com/en-001/excel-help/redir/HA102753278.aspx?CTT=5&amp;origin=HA103980604"/>
    <hyperlink ref="A434" r:id="rId25" display="http://office.microsoft.com/en-001/excel-help/redir/HA102753281.aspx?CTT=5&amp;origin=HA103980604"/>
    <hyperlink ref="A435" r:id="rId26" display="http://office.microsoft.com/en-001/excel-help/redir/HA102753282.aspx?CTT=5&amp;origin=HA103980604"/>
    <hyperlink ref="A436" r:id="rId27" display="http://office.microsoft.com/en-001/excel-help/redir/HA102753283.aspx?CTT=5&amp;origin=HA103980604"/>
    <hyperlink ref="A437" r:id="rId28" display="http://office.microsoft.com/en-001/excel-help/redir/HA102753284.aspx?CTT=5&amp;origin=HA103980604"/>
    <hyperlink ref="A438" r:id="rId29" display="http://office.microsoft.com/en-001/excel-help/redir/HA102753285.aspx?CTT=5&amp;origin=HA103980604"/>
    <hyperlink ref="A439" r:id="rId30" display="http://office.microsoft.com/en-001/excel-help/redir/HA102753287.aspx?CTT=5&amp;origin=HA103980604"/>
    <hyperlink ref="A440" r:id="rId31" display="http://office.microsoft.com/en-001/excel-help/redir/HA102753288.aspx?CTT=5&amp;origin=HA103980604"/>
    <hyperlink ref="A441" r:id="rId32" display="http://office.microsoft.com/en-001/excel-help/redir/HA102753289.aspx?CTT=5&amp;origin=HA103980604"/>
    <hyperlink ref="A442" r:id="rId33" display="http://office.microsoft.com/en-001/excel-help/redir/HA102753286.aspx?CTT=5&amp;origin=HA103980604"/>
    <hyperlink ref="A443" r:id="rId34" display="http://office.microsoft.com/en-001/excel-help/redir/HA102753291.aspx?CTT=5&amp;origin=HA103980604"/>
    <hyperlink ref="A444" r:id="rId35" display="http://office.microsoft.com/en-001/excel-help/redir/HA102753290.aspx?CTT=5&amp;origin=HA103980604"/>
    <hyperlink ref="A445" r:id="rId36" display="http://office.microsoft.com/en-001/excel-help/redir/HA102753292.aspx?CTT=5&amp;origin=HA103980604"/>
    <hyperlink ref="A446" r:id="rId37" display="http://office.microsoft.com/en-001/excel-help/redir/HA102753294.aspx?CTT=5&amp;origin=HA103980604"/>
    <hyperlink ref="A447" r:id="rId38" display="http://office.microsoft.com/en-001/excel-help/redir/HA102753293.aspx?CTT=5&amp;origin=HA103980604"/>
    <hyperlink ref="A448" r:id="rId39" display="http://office.microsoft.com/en-001/excel-help/redir/HA102753264.aspx?CTT=5&amp;origin=HA103980604"/>
    <hyperlink ref="A449" r:id="rId40" display="http://office.microsoft.com/en-001/excel-help/redir/HA102753265.aspx?CTT=5&amp;origin=HA103980604"/>
    <hyperlink ref="A450" r:id="rId41" display="http://office.microsoft.com/en-001/excel-help/redir/HA102753267.aspx?CTT=5&amp;origin=HA103980604"/>
    <hyperlink ref="A451" r:id="rId42" display="http://office.microsoft.com/en-001/excel-help/redir/HA102753268.aspx?CTT=5&amp;origin=HA103980604"/>
    <hyperlink ref="A452" r:id="rId43" display="http://office.microsoft.com/en-001/excel-help/redir/HA102753269.aspx?CTT=5&amp;origin=HA103980604"/>
    <hyperlink ref="A453" r:id="rId44" display="http://office.microsoft.com/en-001/excel-help/redir/HA102753270.aspx?CTT=5&amp;origin=HA103980604"/>
    <hyperlink ref="A454" r:id="rId45" display="http://office.microsoft.com/en-001/excel-help/redir/HA102753271.aspx?CTT=5&amp;origin=HA103980604"/>
    <hyperlink ref="A455" r:id="rId46" display="http://office.microsoft.com/en-001/excel-help/redir/HA102753266.aspx?CTT=5&amp;origin=HA103980604"/>
    <hyperlink ref="A456" r:id="rId47" display="http://office.microsoft.com/en-001/excel-help/redir/HA102753273.aspx?CTT=5&amp;origin=HA103980604"/>
    <hyperlink ref="A457" r:id="rId48" display="http://office.microsoft.com/en-001/excel-help/redir/HA102753274.aspx?CTT=5&amp;origin=HA103980604"/>
    <hyperlink ref="A458" r:id="rId49" display="http://office.microsoft.com/en-001/excel-help/redir/HA102780998.aspx?CTT=5&amp;origin=HA103980604"/>
    <hyperlink ref="A459" r:id="rId50" display="http://office.microsoft.com/en-001/excel-help/redir/HA102753272.aspx?CTT=5&amp;origin=HA103980604"/>
  </hyperlinks>
  <pageMargins left="0.7" right="0.7" top="0.75" bottom="0.75" header="0.3" footer="0.3"/>
  <pageSetup paperSize="9" orientation="portrait" r:id="rId51"/>
  <tableParts count="1">
    <tablePart r:id="rId5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"/>
  <sheetViews>
    <sheetView showGridLines="0" workbookViewId="0">
      <selection activeCell="A22" sqref="A22"/>
    </sheetView>
  </sheetViews>
  <sheetFormatPr defaultColWidth="17.140625" defaultRowHeight="12.75" customHeight="1"/>
  <cols>
    <col min="1" max="1" width="112" customWidth="1"/>
  </cols>
  <sheetData>
    <row r="1" spans="1:20" ht="15.7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5.75" customHeight="1">
      <c r="A2" s="3" t="s">
        <v>379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5.75" customHeight="1">
      <c r="A3" s="1" t="s">
        <v>380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5.75" customHeight="1">
      <c r="A4" s="2" t="s">
        <v>381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5.7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15.75" customHeight="1">
      <c r="A6" s="2" t="s">
        <v>382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15.75" customHeight="1">
      <c r="A7" s="2" t="s">
        <v>383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15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15.75" customHeight="1">
      <c r="A9" s="2" t="s">
        <v>384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15.75" customHeight="1">
      <c r="A10" s="2" t="s">
        <v>385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15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5.75" customHeight="1">
      <c r="A12" s="2" t="s">
        <v>384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15.75" customHeight="1">
      <c r="A13" s="2" t="s">
        <v>489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15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15.75" customHeight="1">
      <c r="A15" s="2" t="s">
        <v>386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15.75" customHeight="1">
      <c r="A16" s="3" t="s">
        <v>387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ALL</vt:lpstr>
      <vt:lpstr>sources</vt:lpstr>
      <vt:lpstr>_FilterDatabase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Phong</dc:creator>
  <cp:lastModifiedBy>Tran Thanh Phong</cp:lastModifiedBy>
  <dcterms:created xsi:type="dcterms:W3CDTF">2014-05-04T09:34:43Z</dcterms:created>
  <dcterms:modified xsi:type="dcterms:W3CDTF">2014-05-05T09:00:32Z</dcterms:modified>
</cp:coreProperties>
</file>